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lan.w.k.tan\OneDrive - bsjv.bn\Documents\RBYC\"/>
    </mc:Choice>
  </mc:AlternateContent>
  <xr:revisionPtr revIDLastSave="0" documentId="13_ncr:1_{612C0BAF-0615-4206-A158-C5DD443BBFD4}" xr6:coauthVersionLast="41" xr6:coauthVersionMax="41" xr10:uidLastSave="{00000000-0000-0000-0000-000000000000}"/>
  <bookViews>
    <workbookView xWindow="-110" yWindow="-110" windowWidth="19420" windowHeight="11020" tabRatio="697" xr2:uid="{00000000-000D-0000-FFFF-FFFF00000000}"/>
  </bookViews>
  <sheets>
    <sheet name="JAN" sheetId="2" r:id="rId1"/>
    <sheet name="FEB" sheetId="3" r:id="rId2"/>
    <sheet name="MAR" sheetId="4" r:id="rId3"/>
    <sheet name="APR" sheetId="5" r:id="rId4"/>
    <sheet name="MAY" sheetId="6" r:id="rId5"/>
    <sheet name="JUN" sheetId="7" r:id="rId6"/>
    <sheet name="JUL" sheetId="8" r:id="rId7"/>
    <sheet name="AUG" sheetId="9" r:id="rId8"/>
    <sheet name="SEP" sheetId="10" r:id="rId9"/>
    <sheet name="OCT" sheetId="11" r:id="rId10"/>
    <sheet name="NOV" sheetId="12" r:id="rId11"/>
    <sheet name="DEC" sheetId="13" r:id="rId12"/>
    <sheet name="APPENDIX" sheetId="14" r:id="rId13"/>
  </sheets>
  <definedNames>
    <definedName name="CalendarYear">JAN!$C$2</definedName>
    <definedName name="ColumnTitleRegion1..H15.10">OCT!$B$3</definedName>
    <definedName name="ColumnTitleRegion1..H15.11">NOV!$B$3</definedName>
    <definedName name="ColumnTitleRegion1..H15.12">DEC!$B$3</definedName>
    <definedName name="ColumnTitleRegion1..H15.2">FEB!$B$3</definedName>
    <definedName name="ColumnTitleRegion1..H15.3">MAR!$B$3</definedName>
    <definedName name="ColumnTitleRegion1..H15.4">APR!$B$3</definedName>
    <definedName name="ColumnTitleRegion1..H15.5">MAY!$B$3</definedName>
    <definedName name="ColumnTitleRegion1..H15.6">JUN!$B$3</definedName>
    <definedName name="ColumnTitleRegion1..H15.7">JUL!$B$3</definedName>
    <definedName name="ColumnTitleRegion1..H15.8">AUG!$B$3</definedName>
    <definedName name="ColumnTitleRegion1..H15.9">SEP!$B$3</definedName>
    <definedName name="ColumnTitleRegion1..H17.1">JAN!$B$5</definedName>
    <definedName name="DaysAndWeeks">{0,1,2,3,4,5,6} + {0;1;2;3;4;5}*7</definedName>
    <definedName name="_xlnm.Print_Area" localSheetId="0">JAN!$A$3:$H$17</definedName>
    <definedName name="RowTitleRegion1..C2">JAN!$B$2</definedName>
    <definedName name="RowTitleRegion2..E2">JAN!$D$2</definedName>
    <definedName name="WeekStart">JAN!$E$2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2" l="1"/>
  <c r="B12" i="13" l="1" a="1"/>
  <c r="G12" i="13" s="1"/>
  <c r="B14" i="13" a="1"/>
  <c r="B8" i="13" a="1"/>
  <c r="C8" i="13" s="1"/>
  <c r="B10" i="13" a="1"/>
  <c r="B4" i="13" a="1"/>
  <c r="B4" i="13" s="1"/>
  <c r="B6" i="13" a="1"/>
  <c r="B12" i="12" a="1"/>
  <c r="G12" i="12" s="1"/>
  <c r="B14" i="12" a="1"/>
  <c r="B8" i="12" a="1"/>
  <c r="G8" i="12" s="1"/>
  <c r="B10" i="12" a="1"/>
  <c r="B4" i="12" a="1"/>
  <c r="B4" i="12" s="1"/>
  <c r="B6" i="12" a="1"/>
  <c r="B12" i="11" a="1"/>
  <c r="G12" i="11" s="1"/>
  <c r="B14" i="11" a="1"/>
  <c r="B8" i="11" a="1"/>
  <c r="G8" i="11" s="1"/>
  <c r="B10" i="11" a="1"/>
  <c r="B4" i="11" a="1"/>
  <c r="C4" i="11" s="1"/>
  <c r="B6" i="11" a="1"/>
  <c r="B12" i="10" a="1"/>
  <c r="B12" i="10" s="1"/>
  <c r="B14" i="10" a="1"/>
  <c r="B8" i="10" a="1"/>
  <c r="G8" i="10" s="1"/>
  <c r="B10" i="10" a="1"/>
  <c r="B4" i="10" a="1"/>
  <c r="C4" i="10" s="1"/>
  <c r="B6" i="10" a="1"/>
  <c r="B12" i="9" a="1"/>
  <c r="F12" i="9" s="1"/>
  <c r="B14" i="9" a="1"/>
  <c r="B8" i="9" a="1"/>
  <c r="B8" i="9" s="1"/>
  <c r="B10" i="9" a="1"/>
  <c r="B4" i="9" a="1"/>
  <c r="C4" i="9" s="1"/>
  <c r="B6" i="9" a="1"/>
  <c r="B14" i="8" a="1"/>
  <c r="G14" i="8" s="1"/>
  <c r="B4" i="8" a="1"/>
  <c r="B10" i="8" a="1"/>
  <c r="G10" i="8" s="1"/>
  <c r="B12" i="8" a="1"/>
  <c r="B6" i="8" a="1"/>
  <c r="B6" i="8" s="1"/>
  <c r="B8" i="8" a="1"/>
  <c r="B14" i="7" a="1"/>
  <c r="G14" i="7" s="1"/>
  <c r="B10" i="7" a="1"/>
  <c r="G10" i="7" s="1"/>
  <c r="B12" i="7" a="1"/>
  <c r="B6" i="7" a="1"/>
  <c r="G6" i="7" s="1"/>
  <c r="B8" i="7" a="1"/>
  <c r="B14" i="6" a="1"/>
  <c r="G14" i="6" s="1"/>
  <c r="B4" i="7" a="1"/>
  <c r="B10" i="6" a="1"/>
  <c r="G10" i="6" s="1"/>
  <c r="B12" i="6" a="1"/>
  <c r="B6" i="6" a="1"/>
  <c r="B6" i="6" s="1"/>
  <c r="B8" i="6" a="1"/>
  <c r="B14" i="5" a="1"/>
  <c r="C14" i="5" s="1"/>
  <c r="B4" i="6" a="1"/>
  <c r="B10" i="5" a="1"/>
  <c r="G10" i="5" s="1"/>
  <c r="B12" i="5" a="1"/>
  <c r="B6" i="5" a="1"/>
  <c r="B6" i="5" s="1"/>
  <c r="B8" i="5" a="1"/>
  <c r="B14" i="4" a="1"/>
  <c r="G14" i="4" s="1"/>
  <c r="B4" i="5" a="1"/>
  <c r="B10" i="4" a="1"/>
  <c r="B10" i="4" s="1"/>
  <c r="B12" i="4" a="1"/>
  <c r="B6" i="4" a="1"/>
  <c r="B6" i="4" s="1"/>
  <c r="B8" i="4" a="1"/>
  <c r="B14" i="3" a="1"/>
  <c r="G14" i="3" s="1"/>
  <c r="B4" i="4" a="1"/>
  <c r="B10" i="3" a="1"/>
  <c r="B10" i="3" s="1"/>
  <c r="B12" i="3" a="1"/>
  <c r="B6" i="3" a="1"/>
  <c r="B6" i="3" s="1"/>
  <c r="B8" i="3" a="1"/>
  <c r="B16" i="2" a="1"/>
  <c r="G16" i="2" s="1"/>
  <c r="B4" i="3" a="1"/>
  <c r="B12" i="2" a="1"/>
  <c r="G12" i="2" s="1"/>
  <c r="B14" i="2" a="1"/>
  <c r="B8" i="2" a="1"/>
  <c r="B8" i="2" s="1"/>
  <c r="B10" i="2" a="1"/>
  <c r="B6" i="2" a="1"/>
  <c r="B1" i="9"/>
  <c r="B1" i="11"/>
  <c r="B1" i="10"/>
  <c r="B1" i="7"/>
  <c r="B1" i="8"/>
  <c r="E12" i="13" l="1"/>
  <c r="D12" i="13"/>
  <c r="C12" i="13"/>
  <c r="F12" i="13"/>
  <c r="H8" i="13"/>
  <c r="H12" i="13"/>
  <c r="B12" i="13"/>
  <c r="B14" i="13"/>
  <c r="F14" i="13"/>
  <c r="D14" i="13"/>
  <c r="H14" i="13"/>
  <c r="E14" i="13"/>
  <c r="C14" i="13"/>
  <c r="G14" i="13"/>
  <c r="H4" i="13"/>
  <c r="F8" i="13"/>
  <c r="E4" i="13"/>
  <c r="D8" i="13"/>
  <c r="B8" i="13"/>
  <c r="G8" i="13"/>
  <c r="E8" i="13"/>
  <c r="B10" i="13"/>
  <c r="F10" i="13"/>
  <c r="C10" i="13"/>
  <c r="G10" i="13"/>
  <c r="H10" i="13"/>
  <c r="D10" i="13"/>
  <c r="E10" i="13"/>
  <c r="D4" i="13"/>
  <c r="G4" i="13"/>
  <c r="F4" i="13"/>
  <c r="C4" i="13"/>
  <c r="B6" i="13"/>
  <c r="F6" i="13"/>
  <c r="C6" i="13"/>
  <c r="G6" i="13"/>
  <c r="H6" i="13"/>
  <c r="D6" i="13"/>
  <c r="E6" i="13"/>
  <c r="H12" i="12"/>
  <c r="C12" i="12"/>
  <c r="D12" i="12"/>
  <c r="F12" i="12"/>
  <c r="E12" i="12"/>
  <c r="B12" i="12"/>
  <c r="B14" i="12"/>
  <c r="F14" i="12"/>
  <c r="C14" i="12"/>
  <c r="G14" i="12"/>
  <c r="H14" i="12"/>
  <c r="D14" i="12"/>
  <c r="E14" i="12"/>
  <c r="E8" i="12"/>
  <c r="C8" i="12"/>
  <c r="H4" i="12"/>
  <c r="H8" i="12"/>
  <c r="F8" i="12"/>
  <c r="D8" i="12"/>
  <c r="B8" i="12"/>
  <c r="B10" i="12"/>
  <c r="F10" i="12"/>
  <c r="C10" i="12"/>
  <c r="G10" i="12"/>
  <c r="E10" i="12"/>
  <c r="D10" i="12"/>
  <c r="H10" i="12"/>
  <c r="E4" i="12"/>
  <c r="D4" i="12"/>
  <c r="G4" i="12"/>
  <c r="F4" i="12"/>
  <c r="C4" i="12"/>
  <c r="B6" i="12"/>
  <c r="F6" i="12"/>
  <c r="C6" i="12"/>
  <c r="G6" i="12"/>
  <c r="H6" i="12"/>
  <c r="D6" i="12"/>
  <c r="E6" i="12"/>
  <c r="H12" i="11"/>
  <c r="C12" i="11"/>
  <c r="E8" i="11"/>
  <c r="D12" i="11"/>
  <c r="F12" i="11"/>
  <c r="E12" i="11"/>
  <c r="B12" i="11"/>
  <c r="E14" i="11"/>
  <c r="G14" i="11"/>
  <c r="D14" i="11"/>
  <c r="H14" i="11"/>
  <c r="B14" i="11"/>
  <c r="F14" i="11"/>
  <c r="C14" i="11"/>
  <c r="H4" i="11"/>
  <c r="C8" i="11"/>
  <c r="B4" i="11"/>
  <c r="H8" i="11"/>
  <c r="F8" i="11"/>
  <c r="D8" i="11"/>
  <c r="B8" i="11"/>
  <c r="B10" i="11"/>
  <c r="F10" i="11"/>
  <c r="C10" i="11"/>
  <c r="G10" i="11"/>
  <c r="D10" i="11"/>
  <c r="H10" i="11"/>
  <c r="E10" i="11"/>
  <c r="E4" i="11"/>
  <c r="D4" i="11"/>
  <c r="G4" i="11"/>
  <c r="F4" i="11"/>
  <c r="C6" i="11"/>
  <c r="G6" i="11"/>
  <c r="E6" i="11"/>
  <c r="B6" i="11"/>
  <c r="F6" i="11"/>
  <c r="D6" i="11"/>
  <c r="H6" i="11"/>
  <c r="H12" i="10"/>
  <c r="G12" i="10"/>
  <c r="C12" i="10"/>
  <c r="D12" i="10"/>
  <c r="F12" i="10"/>
  <c r="E12" i="10"/>
  <c r="C14" i="10"/>
  <c r="G14" i="10"/>
  <c r="D14" i="10"/>
  <c r="H14" i="10"/>
  <c r="E14" i="10"/>
  <c r="B14" i="10"/>
  <c r="F14" i="10"/>
  <c r="E8" i="10"/>
  <c r="H4" i="10"/>
  <c r="C8" i="10"/>
  <c r="B4" i="10"/>
  <c r="D8" i="10"/>
  <c r="F8" i="10"/>
  <c r="H8" i="10"/>
  <c r="B8" i="10"/>
  <c r="E10" i="10"/>
  <c r="F10" i="10"/>
  <c r="G10" i="10"/>
  <c r="D10" i="10"/>
  <c r="H10" i="10"/>
  <c r="B10" i="10"/>
  <c r="C10" i="10"/>
  <c r="E4" i="10"/>
  <c r="D4" i="10"/>
  <c r="G4" i="10"/>
  <c r="F4" i="10"/>
  <c r="E6" i="10"/>
  <c r="B6" i="10"/>
  <c r="F6" i="10"/>
  <c r="C6" i="10"/>
  <c r="G6" i="10"/>
  <c r="D6" i="10"/>
  <c r="H6" i="10"/>
  <c r="E12" i="9"/>
  <c r="G12" i="9"/>
  <c r="C12" i="9"/>
  <c r="H12" i="9"/>
  <c r="B12" i="9"/>
  <c r="H8" i="9"/>
  <c r="D12" i="9"/>
  <c r="E14" i="9"/>
  <c r="D14" i="9"/>
  <c r="H14" i="9"/>
  <c r="B14" i="9"/>
  <c r="F14" i="9"/>
  <c r="C14" i="9"/>
  <c r="G14" i="9"/>
  <c r="H4" i="9"/>
  <c r="B4" i="9"/>
  <c r="E8" i="9"/>
  <c r="E4" i="9"/>
  <c r="D8" i="9"/>
  <c r="G8" i="9"/>
  <c r="F8" i="9"/>
  <c r="C8" i="9"/>
  <c r="B10" i="9"/>
  <c r="F10" i="9"/>
  <c r="C10" i="9"/>
  <c r="G10" i="9"/>
  <c r="E10" i="9"/>
  <c r="D10" i="9"/>
  <c r="H10" i="9"/>
  <c r="D4" i="9"/>
  <c r="G4" i="9"/>
  <c r="F4" i="9"/>
  <c r="C6" i="9"/>
  <c r="G6" i="9"/>
  <c r="E6" i="9"/>
  <c r="B6" i="9"/>
  <c r="F6" i="9"/>
  <c r="D6" i="9"/>
  <c r="H6" i="9"/>
  <c r="E14" i="8"/>
  <c r="C14" i="8"/>
  <c r="D14" i="8"/>
  <c r="F14" i="8"/>
  <c r="H14" i="8"/>
  <c r="B14" i="8"/>
  <c r="C4" i="8"/>
  <c r="G4" i="8"/>
  <c r="E4" i="8"/>
  <c r="B4" i="8"/>
  <c r="F4" i="8"/>
  <c r="D4" i="8"/>
  <c r="H4" i="8"/>
  <c r="E10" i="8"/>
  <c r="C6" i="8"/>
  <c r="C10" i="8"/>
  <c r="G6" i="8"/>
  <c r="D10" i="8"/>
  <c r="F10" i="8"/>
  <c r="H10" i="8"/>
  <c r="B10" i="8"/>
  <c r="C12" i="8"/>
  <c r="G12" i="8"/>
  <c r="E12" i="8"/>
  <c r="B12" i="8"/>
  <c r="F12" i="8"/>
  <c r="D12" i="8"/>
  <c r="H12" i="8"/>
  <c r="D6" i="8"/>
  <c r="E6" i="8"/>
  <c r="F6" i="8"/>
  <c r="H6" i="8"/>
  <c r="C8" i="8"/>
  <c r="G8" i="8"/>
  <c r="E8" i="8"/>
  <c r="B8" i="8"/>
  <c r="F8" i="8"/>
  <c r="D8" i="8"/>
  <c r="H8" i="8"/>
  <c r="E14" i="7"/>
  <c r="C14" i="7"/>
  <c r="H14" i="7"/>
  <c r="F14" i="7"/>
  <c r="D14" i="7"/>
  <c r="B14" i="7"/>
  <c r="E14" i="6"/>
  <c r="E10" i="7"/>
  <c r="C10" i="7"/>
  <c r="E6" i="7"/>
  <c r="H10" i="7"/>
  <c r="F10" i="7"/>
  <c r="D10" i="7"/>
  <c r="B10" i="7"/>
  <c r="B12" i="7"/>
  <c r="F12" i="7"/>
  <c r="C12" i="7"/>
  <c r="G12" i="7"/>
  <c r="E12" i="7"/>
  <c r="D12" i="7"/>
  <c r="H12" i="7"/>
  <c r="D14" i="6"/>
  <c r="C6" i="7"/>
  <c r="C14" i="6"/>
  <c r="D6" i="7"/>
  <c r="F6" i="7"/>
  <c r="H6" i="7"/>
  <c r="B6" i="7"/>
  <c r="B8" i="7"/>
  <c r="F8" i="7"/>
  <c r="C8" i="7"/>
  <c r="G8" i="7"/>
  <c r="H8" i="7"/>
  <c r="D8" i="7"/>
  <c r="E8" i="7"/>
  <c r="F14" i="6"/>
  <c r="H14" i="6"/>
  <c r="B14" i="6"/>
  <c r="E4" i="7"/>
  <c r="D4" i="7"/>
  <c r="H4" i="7"/>
  <c r="B4" i="7"/>
  <c r="F4" i="7"/>
  <c r="C4" i="7"/>
  <c r="G4" i="7"/>
  <c r="H14" i="5"/>
  <c r="E10" i="6"/>
  <c r="G6" i="6"/>
  <c r="G14" i="5"/>
  <c r="F14" i="5"/>
  <c r="F6" i="6"/>
  <c r="C10" i="6"/>
  <c r="H6" i="6"/>
  <c r="D10" i="6"/>
  <c r="F10" i="6"/>
  <c r="H10" i="6"/>
  <c r="B10" i="6"/>
  <c r="C12" i="6"/>
  <c r="G12" i="6"/>
  <c r="E12" i="6"/>
  <c r="B12" i="6"/>
  <c r="F12" i="6"/>
  <c r="D12" i="6"/>
  <c r="H12" i="6"/>
  <c r="E6" i="6"/>
  <c r="E14" i="5"/>
  <c r="C6" i="6"/>
  <c r="D6" i="6"/>
  <c r="B8" i="6"/>
  <c r="F8" i="6"/>
  <c r="C8" i="6"/>
  <c r="G8" i="6"/>
  <c r="H8" i="6"/>
  <c r="D8" i="6"/>
  <c r="E8" i="6"/>
  <c r="D14" i="5"/>
  <c r="B14" i="5"/>
  <c r="B4" i="6"/>
  <c r="F4" i="6"/>
  <c r="C4" i="6"/>
  <c r="G4" i="6"/>
  <c r="H4" i="6"/>
  <c r="D4" i="6"/>
  <c r="E4" i="6"/>
  <c r="E10" i="5"/>
  <c r="C10" i="5"/>
  <c r="H6" i="5"/>
  <c r="D10" i="5"/>
  <c r="F10" i="5"/>
  <c r="H10" i="5"/>
  <c r="B10" i="5"/>
  <c r="B12" i="5"/>
  <c r="F12" i="5"/>
  <c r="C12" i="5"/>
  <c r="G12" i="5"/>
  <c r="E12" i="5"/>
  <c r="D12" i="5"/>
  <c r="H12" i="5"/>
  <c r="E6" i="5"/>
  <c r="C14" i="4"/>
  <c r="D6" i="5"/>
  <c r="G6" i="5"/>
  <c r="F6" i="5"/>
  <c r="C6" i="5"/>
  <c r="B8" i="5"/>
  <c r="F8" i="5"/>
  <c r="C8" i="5"/>
  <c r="G8" i="5"/>
  <c r="H8" i="5"/>
  <c r="D8" i="5"/>
  <c r="E8" i="5"/>
  <c r="E14" i="4"/>
  <c r="H14" i="4"/>
  <c r="F14" i="4"/>
  <c r="D14" i="4"/>
  <c r="B14" i="4"/>
  <c r="C4" i="5"/>
  <c r="G4" i="5"/>
  <c r="E4" i="5"/>
  <c r="B4" i="5"/>
  <c r="F4" i="5"/>
  <c r="D4" i="5"/>
  <c r="H4" i="5"/>
  <c r="D10" i="4"/>
  <c r="H10" i="4"/>
  <c r="E10" i="4"/>
  <c r="C6" i="4"/>
  <c r="G10" i="4"/>
  <c r="F10" i="4"/>
  <c r="C10" i="4"/>
  <c r="C12" i="4"/>
  <c r="G12" i="4"/>
  <c r="E12" i="4"/>
  <c r="B12" i="4"/>
  <c r="F12" i="4"/>
  <c r="D12" i="4"/>
  <c r="H12" i="4"/>
  <c r="E6" i="4"/>
  <c r="G6" i="4"/>
  <c r="E14" i="3"/>
  <c r="H6" i="4"/>
  <c r="F6" i="4"/>
  <c r="D6" i="4"/>
  <c r="C8" i="4"/>
  <c r="G8" i="4"/>
  <c r="E8" i="4"/>
  <c r="B8" i="4"/>
  <c r="F8" i="4"/>
  <c r="D8" i="4"/>
  <c r="H8" i="4"/>
  <c r="C14" i="3"/>
  <c r="D14" i="3"/>
  <c r="F14" i="3"/>
  <c r="H14" i="3"/>
  <c r="B14" i="3"/>
  <c r="B4" i="4"/>
  <c r="F4" i="4"/>
  <c r="C4" i="4"/>
  <c r="G4" i="4"/>
  <c r="H4" i="4"/>
  <c r="D4" i="4"/>
  <c r="E4" i="4"/>
  <c r="E10" i="3"/>
  <c r="G10" i="3"/>
  <c r="C10" i="3"/>
  <c r="H10" i="3"/>
  <c r="F10" i="3"/>
  <c r="D10" i="3"/>
  <c r="C12" i="3"/>
  <c r="G12" i="3"/>
  <c r="E12" i="3"/>
  <c r="B12" i="3"/>
  <c r="F12" i="3"/>
  <c r="D12" i="3"/>
  <c r="H12" i="3"/>
  <c r="H6" i="3"/>
  <c r="E6" i="3"/>
  <c r="D6" i="3"/>
  <c r="G6" i="3"/>
  <c r="F6" i="3"/>
  <c r="C6" i="3"/>
  <c r="B8" i="3"/>
  <c r="F8" i="3"/>
  <c r="C8" i="3"/>
  <c r="G8" i="3"/>
  <c r="E8" i="3"/>
  <c r="D8" i="3"/>
  <c r="H8" i="3"/>
  <c r="E16" i="2"/>
  <c r="C16" i="2"/>
  <c r="D16" i="2"/>
  <c r="F16" i="2"/>
  <c r="H16" i="2"/>
  <c r="B16" i="2"/>
  <c r="B4" i="3"/>
  <c r="F4" i="3"/>
  <c r="C4" i="3"/>
  <c r="G4" i="3"/>
  <c r="H4" i="3"/>
  <c r="D4" i="3"/>
  <c r="E4" i="3"/>
  <c r="E12" i="2"/>
  <c r="C12" i="2"/>
  <c r="H12" i="2"/>
  <c r="F12" i="2"/>
  <c r="D12" i="2"/>
  <c r="B12" i="2"/>
  <c r="B14" i="2"/>
  <c r="F14" i="2"/>
  <c r="C14" i="2"/>
  <c r="G14" i="2"/>
  <c r="E14" i="2"/>
  <c r="D14" i="2"/>
  <c r="H14" i="2"/>
  <c r="H8" i="2"/>
  <c r="E8" i="2"/>
  <c r="D8" i="2"/>
  <c r="G8" i="2"/>
  <c r="F8" i="2"/>
  <c r="C8" i="2"/>
  <c r="C10" i="2"/>
  <c r="G10" i="2"/>
  <c r="E10" i="2"/>
  <c r="B10" i="2"/>
  <c r="F10" i="2"/>
  <c r="D10" i="2"/>
  <c r="H10" i="2"/>
  <c r="B6" i="2"/>
  <c r="F6" i="2"/>
  <c r="C6" i="2"/>
  <c r="G6" i="2"/>
  <c r="H6" i="2"/>
  <c r="D6" i="2"/>
  <c r="E6" i="2"/>
  <c r="B1" i="12"/>
  <c r="B1" i="13"/>
  <c r="B1" i="6"/>
  <c r="B1" i="5"/>
  <c r="B1" i="4"/>
  <c r="B1" i="3"/>
  <c r="C3" i="4" l="1"/>
  <c r="F5" i="2"/>
  <c r="G3" i="13" l="1"/>
  <c r="H3" i="13"/>
  <c r="F3" i="13"/>
  <c r="E3" i="13"/>
  <c r="D3" i="13"/>
  <c r="C3" i="13"/>
  <c r="G3" i="12"/>
  <c r="F3" i="12"/>
  <c r="H3" i="12"/>
  <c r="E3" i="12"/>
  <c r="C3" i="12"/>
  <c r="D3" i="12"/>
  <c r="G3" i="11"/>
  <c r="H3" i="11"/>
  <c r="F3" i="11"/>
  <c r="E3" i="11"/>
  <c r="D3" i="11"/>
  <c r="C3" i="11"/>
  <c r="G3" i="10"/>
  <c r="F3" i="10"/>
  <c r="E3" i="10"/>
  <c r="D3" i="10"/>
  <c r="H3" i="10"/>
  <c r="C3" i="10"/>
  <c r="H3" i="9"/>
  <c r="G3" i="9"/>
  <c r="F3" i="9"/>
  <c r="E3" i="9"/>
  <c r="D3" i="9"/>
  <c r="C3" i="9"/>
  <c r="G3" i="8"/>
  <c r="H3" i="8"/>
  <c r="F3" i="8"/>
  <c r="E3" i="8"/>
  <c r="D3" i="8"/>
  <c r="C3" i="8"/>
  <c r="G3" i="7"/>
  <c r="H3" i="7"/>
  <c r="F3" i="7"/>
  <c r="E3" i="7"/>
  <c r="D3" i="7"/>
  <c r="C3" i="7"/>
  <c r="G3" i="6"/>
  <c r="H3" i="6"/>
  <c r="F3" i="6"/>
  <c r="E3" i="6"/>
  <c r="D3" i="6"/>
  <c r="C3" i="6"/>
  <c r="G3" i="5"/>
  <c r="H3" i="5"/>
  <c r="F3" i="5"/>
  <c r="E3" i="5"/>
  <c r="D3" i="5"/>
  <c r="C3" i="5"/>
  <c r="H3" i="4"/>
  <c r="G3" i="4"/>
  <c r="F3" i="4"/>
  <c r="E3" i="4"/>
  <c r="D3" i="4"/>
  <c r="G3" i="3"/>
  <c r="H3" i="3"/>
  <c r="F3" i="3"/>
  <c r="E3" i="3"/>
  <c r="D3" i="3"/>
  <c r="C3" i="3"/>
  <c r="E5" i="2"/>
  <c r="H5" i="2"/>
  <c r="G5" i="2"/>
  <c r="D5" i="2"/>
  <c r="C5" i="2"/>
  <c r="B3" i="13" l="1"/>
  <c r="B3" i="12"/>
  <c r="B3" i="11"/>
  <c r="B3" i="10"/>
  <c r="B3" i="9"/>
  <c r="B3" i="8"/>
  <c r="B3" i="7"/>
  <c r="B3" i="6"/>
  <c r="B3" i="5"/>
  <c r="B3" i="4"/>
  <c r="B3" i="3"/>
  <c r="B5" i="2"/>
</calcChain>
</file>

<file path=xl/sharedStrings.xml><?xml version="1.0" encoding="utf-8"?>
<sst xmlns="http://schemas.openxmlformats.org/spreadsheetml/2006/main" count="513" uniqueCount="145">
  <si>
    <t>MAY</t>
  </si>
  <si>
    <t>FEBRUARY</t>
  </si>
  <si>
    <t>JANUARY</t>
  </si>
  <si>
    <t>MARCH</t>
  </si>
  <si>
    <t>APRIL</t>
  </si>
  <si>
    <t>JUNE</t>
  </si>
  <si>
    <t>JULY</t>
  </si>
  <si>
    <t>AUGUST</t>
  </si>
  <si>
    <t>SEPTEMBER</t>
  </si>
  <si>
    <t>OCTOBER</t>
  </si>
  <si>
    <t>NOVEMBER</t>
  </si>
  <si>
    <t>DECEMBER</t>
  </si>
  <si>
    <t>Enter year:</t>
  </si>
  <si>
    <t>Week start:</t>
  </si>
  <si>
    <t>FEBRUARY -&gt;</t>
  </si>
  <si>
    <t>MARCH -&gt;</t>
  </si>
  <si>
    <t>&lt;- JANUARY</t>
  </si>
  <si>
    <t>APRIL -&gt;</t>
  </si>
  <si>
    <t>&lt;- FEBRUARY</t>
  </si>
  <si>
    <t>&lt;- NOVEMBER</t>
  </si>
  <si>
    <t>&lt;- OCTOBER</t>
  </si>
  <si>
    <t>DECEMBER -&gt;</t>
  </si>
  <si>
    <t>&lt;- MARCH</t>
  </si>
  <si>
    <t>MAY -&gt;</t>
  </si>
  <si>
    <t>&lt;- APRIL</t>
  </si>
  <si>
    <t>JUNE -&gt;</t>
  </si>
  <si>
    <t>&lt;- MAY</t>
  </si>
  <si>
    <t>JULY -&gt;</t>
  </si>
  <si>
    <t>&lt;-JUNE</t>
  </si>
  <si>
    <t>AUGUST -&gt;</t>
  </si>
  <si>
    <t>&lt;- JULY</t>
  </si>
  <si>
    <t>SEPTEMBER -&gt;</t>
  </si>
  <si>
    <t>&lt;- AUGUST</t>
  </si>
  <si>
    <t>OCTOBER -&gt;</t>
  </si>
  <si>
    <t>&lt;- SEPTEMBER</t>
  </si>
  <si>
    <t>NOVEMBER -&gt;</t>
  </si>
  <si>
    <t>JANUARY -&gt;</t>
  </si>
  <si>
    <t>Start the calendar on either a Sunday or a Monday by selecting Su or Mo in the Week Start cell, E2</t>
  </si>
  <si>
    <t>Mo</t>
  </si>
  <si>
    <t>High Performance Training</t>
  </si>
  <si>
    <t>Learn to Sail</t>
  </si>
  <si>
    <t>Free Practice Race</t>
  </si>
  <si>
    <t>Match Racing Practice</t>
  </si>
  <si>
    <t>Merdeka Day Race</t>
  </si>
  <si>
    <t>King George V Pennant</t>
  </si>
  <si>
    <t>Monthly Medal Race</t>
  </si>
  <si>
    <t>RACE DESCRIPTION</t>
  </si>
  <si>
    <t>PERSONAL HANDICAP WINNER</t>
  </si>
  <si>
    <t>BOAT HANDICAP WINNER</t>
  </si>
  <si>
    <t>OFFICER OF THE DAY</t>
  </si>
  <si>
    <t>Sessions designed for certified RBYC Level 2 or RBYC Level 2 sailors looking to hone their rules knowledge, sailing tuning, boat handling, race strategy and tactics.</t>
  </si>
  <si>
    <t>-</t>
  </si>
  <si>
    <t xml:space="preserve">Lessons specially designed for members looking to start sailing. Successful completion will see members receiving the RBYC Level 1/2/3 Competent Helm certificate. </t>
  </si>
  <si>
    <t>Class Specific Training</t>
  </si>
  <si>
    <t xml:space="preserve">Every boat is handles differently. Focused sailing groups on the specific boat classes. Sailors will be able to improve their knowledge and skills on their favourite boat class. </t>
  </si>
  <si>
    <t>This is the opportunity for sailors looking to test their skills and knowledge againsts other sailors. It also gives them the opportunity to fine tune their skills with feedback from the Sailing Coach.</t>
  </si>
  <si>
    <t>Sailing Coach/Sailing Instructor</t>
  </si>
  <si>
    <t>Two teams of 3-5 sailors on Laser 16 will race against each other. Teams can practice blocking techniques to hold the other boat back, building their skills leading up to the Tan Trophy.</t>
  </si>
  <si>
    <t>Race Management Training</t>
  </si>
  <si>
    <t>Participants</t>
  </si>
  <si>
    <t>Kelpie Trophy</t>
  </si>
  <si>
    <t>TBC</t>
  </si>
  <si>
    <t>An intrigal part of any sailing community is the ability to hold quality races. Participants undergo a crash course on what is required as an ODD and have the opportunity to organise a practice race.</t>
  </si>
  <si>
    <t>Merdeka Trophy</t>
  </si>
  <si>
    <t xml:space="preserve">Race to commemorate Brunei's Independence in 1984. A longish course at the discretion of the OOD. Should be held closed to the National Day on 23rd February. </t>
  </si>
  <si>
    <t>King George V Pennant - Leg 1</t>
  </si>
  <si>
    <t>First leg to be sailed clockwise around Pulau Bedukang. Second leg to be sailed anti-clockwise around Pelumpong Spit.</t>
  </si>
  <si>
    <t>Around river channel mark and Pulau Bedukang, clockwise or anti-clockwise, depending on wind and tide.</t>
  </si>
  <si>
    <t>Pemberasan Trophy</t>
  </si>
  <si>
    <t>Presented by Fred Zimmerman to commemorate the opening fo the Serasa Clubhouse on the first Sunday of June 1980.</t>
  </si>
  <si>
    <t>King George V Pennant - Leg 2</t>
  </si>
  <si>
    <t>ANZAC Trophy</t>
  </si>
  <si>
    <t>Novice Plate</t>
  </si>
  <si>
    <t>Open to sailors that have received their RBYC Level 1 Competent Helm certificate within the last 12 months.</t>
  </si>
  <si>
    <t>Originally presented by His Excellency, Mr. Christian Bennett, The Australian High Commissioner. The ANZAC Trophy is a team event commemorating ANZAC day. The ANZACs vs The Allies in a race.</t>
  </si>
  <si>
    <t>3rd Hari Raya Aidilfitri</t>
  </si>
  <si>
    <t>One design series of 9 races with winners announced at the end of the series. Open to ILCA4 (Laser 4.7), ILCA6 (Laser Radial) and ILCA7 (Laser Standard) only.</t>
  </si>
  <si>
    <t>ILCA Class Series</t>
  </si>
  <si>
    <t xml:space="preserve">Brunei ILCA &amp; Optimist Championships </t>
  </si>
  <si>
    <t>ILCA Series 1-3</t>
  </si>
  <si>
    <t>Brunei ILCA &amp; Optimist Championships</t>
  </si>
  <si>
    <t>SAILING EVENT</t>
  </si>
  <si>
    <t>Members only</t>
  </si>
  <si>
    <t>Open</t>
  </si>
  <si>
    <t>Close</t>
  </si>
  <si>
    <t>Annual regatta opened to all sailors on ILCA and Optimist classes. Sailors will compete for top honours vs the sailors from regional and international clubs.</t>
  </si>
  <si>
    <t>International Race Committee</t>
  </si>
  <si>
    <t>LINE HONOURS</t>
  </si>
  <si>
    <t>Perberasan Trophy</t>
  </si>
  <si>
    <t>Queen's Birthday Trophy</t>
  </si>
  <si>
    <t>ILCA Series 4-6</t>
  </si>
  <si>
    <t>ILCA Series 7-9</t>
  </si>
  <si>
    <t>Race to commemorate Queen Elizabeth II birthday.</t>
  </si>
  <si>
    <t>EVENT TYPE</t>
  </si>
  <si>
    <t>Sultan's Trophy</t>
  </si>
  <si>
    <t>Griffin Shield</t>
  </si>
  <si>
    <t>Louden Plate</t>
  </si>
  <si>
    <r>
      <rPr>
        <sz val="8"/>
        <color rgb="FFFF0000"/>
        <rFont val="Trebuchet MS"/>
        <family val="2"/>
        <scheme val="minor"/>
      </rPr>
      <t>New Year Day</t>
    </r>
    <r>
      <rPr>
        <u/>
        <sz val="8"/>
        <color rgb="FF0070C0"/>
        <rFont val="Trebuchet MS"/>
        <family val="2"/>
        <scheme val="minor"/>
      </rPr>
      <t xml:space="preserve">
High Performance Training</t>
    </r>
  </si>
  <si>
    <r>
      <rPr>
        <sz val="8"/>
        <color rgb="FFFF0000"/>
        <rFont val="Trebuchet MS"/>
        <family val="2"/>
        <scheme val="minor"/>
      </rPr>
      <t>Chinese New Year</t>
    </r>
    <r>
      <rPr>
        <u/>
        <sz val="8"/>
        <color rgb="FF0070C0"/>
        <rFont val="Trebuchet MS"/>
        <family val="2"/>
        <scheme val="minor"/>
      </rPr>
      <t xml:space="preserve">
High Performance Training</t>
    </r>
  </si>
  <si>
    <t>*Events are subjected to last minute changes. Please check with Admin Office on +673 2787466 for latest updates.</t>
  </si>
  <si>
    <r>
      <rPr>
        <sz val="8"/>
        <color rgb="FFFF0000"/>
        <rFont val="Trebuchet MS"/>
        <family val="2"/>
        <scheme val="minor"/>
      </rPr>
      <t>Brunei National Day</t>
    </r>
    <r>
      <rPr>
        <u/>
        <sz val="8"/>
        <color rgb="FF0070C0"/>
        <rFont val="Trebuchet MS"/>
        <family val="2"/>
        <scheme val="minor"/>
      </rPr>
      <t xml:space="preserve">
High Performance Training</t>
    </r>
  </si>
  <si>
    <r>
      <rPr>
        <sz val="8"/>
        <color rgb="FFFF0000"/>
        <rFont val="Trebuchet MS"/>
        <family val="2"/>
        <scheme val="minor"/>
      </rPr>
      <t>Israk Mikraj</t>
    </r>
    <r>
      <rPr>
        <u/>
        <sz val="8"/>
        <color theme="1"/>
        <rFont val="Trebuchet MS"/>
        <family val="2"/>
        <scheme val="minor"/>
      </rPr>
      <t xml:space="preserve">
</t>
    </r>
    <r>
      <rPr>
        <u/>
        <sz val="8"/>
        <color rgb="FF0070C0"/>
        <rFont val="Trebuchet MS"/>
        <family val="2"/>
        <scheme val="minor"/>
      </rPr>
      <t>Learn to Sail</t>
    </r>
  </si>
  <si>
    <r>
      <rPr>
        <sz val="8"/>
        <color rgb="FFFF0000"/>
        <rFont val="Trebuchet MS"/>
        <family val="2"/>
        <scheme val="minor"/>
      </rPr>
      <t>1st Ramadhan</t>
    </r>
    <r>
      <rPr>
        <u/>
        <sz val="8"/>
        <color rgb="FF0070C0"/>
        <rFont val="Trebuchet MS"/>
        <family val="2"/>
        <scheme val="minor"/>
      </rPr>
      <t xml:space="preserve">
High Performance Training</t>
    </r>
  </si>
  <si>
    <r>
      <rPr>
        <sz val="8"/>
        <color rgb="FFFF0000"/>
        <rFont val="Trebuchet MS"/>
        <family val="2"/>
        <scheme val="minor"/>
      </rPr>
      <t>2nd Hari Raya Aidilfitri</t>
    </r>
    <r>
      <rPr>
        <u/>
        <sz val="8"/>
        <color rgb="FF0070C0"/>
        <rFont val="Trebuchet MS"/>
        <family val="2"/>
        <scheme val="minor"/>
      </rPr>
      <t xml:space="preserve">
High Performance Training</t>
    </r>
  </si>
  <si>
    <r>
      <rPr>
        <sz val="8"/>
        <color rgb="FFFF0000"/>
        <rFont val="Trebuchet MS"/>
        <family val="2"/>
        <scheme val="minor"/>
      </rPr>
      <t>1st Hari Raya Aidilfitri</t>
    </r>
    <r>
      <rPr>
        <u/>
        <sz val="8"/>
        <color theme="1"/>
        <rFont val="Trebuchet MS"/>
        <family val="2"/>
        <scheme val="minor"/>
      </rPr>
      <t xml:space="preserve">
</t>
    </r>
    <r>
      <rPr>
        <u/>
        <sz val="8"/>
        <color rgb="FF0070C0"/>
        <rFont val="Trebuchet MS"/>
        <family val="2"/>
        <scheme val="minor"/>
      </rPr>
      <t>Learn to Sail</t>
    </r>
  </si>
  <si>
    <r>
      <rPr>
        <sz val="8"/>
        <color rgb="FFFF0000"/>
        <rFont val="Trebuchet MS"/>
        <family val="2"/>
        <scheme val="minor"/>
      </rPr>
      <t>RBAF Anniversary</t>
    </r>
    <r>
      <rPr>
        <u/>
        <sz val="8"/>
        <color rgb="FF0070C0"/>
        <rFont val="Trebuchet MS"/>
        <family val="2"/>
        <scheme val="minor"/>
      </rPr>
      <t xml:space="preserve">
High Performance Training</t>
    </r>
  </si>
  <si>
    <r>
      <rPr>
        <sz val="8"/>
        <color rgb="FFFF0000"/>
        <rFont val="Trebuchet MS"/>
        <family val="2"/>
        <scheme val="minor"/>
      </rPr>
      <t>Hari Raya Aidiladha</t>
    </r>
    <r>
      <rPr>
        <u/>
        <sz val="8"/>
        <color rgb="FF0070C0"/>
        <rFont val="Trebuchet MS"/>
        <family val="2"/>
        <scheme val="minor"/>
      </rPr>
      <t xml:space="preserve">
High Performance Training</t>
    </r>
  </si>
  <si>
    <r>
      <rPr>
        <sz val="8"/>
        <color rgb="FFFF0000"/>
        <rFont val="Trebuchet MS"/>
        <family val="2"/>
        <scheme val="minor"/>
      </rPr>
      <t>1st Hijrah</t>
    </r>
    <r>
      <rPr>
        <u/>
        <sz val="8"/>
        <color rgb="FF0070C0"/>
        <rFont val="Trebuchet MS"/>
        <family val="2"/>
        <scheme val="minor"/>
      </rPr>
      <t xml:space="preserve">
High Performance Training</t>
    </r>
  </si>
  <si>
    <t>Presented by Wal Louden in 1986, sailors race a triangle course with a windward leg of at least 1 nautical mile.</t>
  </si>
  <si>
    <t>A race back from Kota Batu Clubhouse to Serasa Clubhouse. Boats would have be left at Kota Batu Clubhouse from the Sultan's Trophy race a day prior.</t>
  </si>
  <si>
    <t>Originally presented by the Club's Patron, the late Sultan Sir Omar Ali Saifuddien. The race would see sailors race from Serasa Clubhouse to Kota Batu Clubhouse.</t>
  </si>
  <si>
    <t>Serasa Challenge 1-3</t>
  </si>
  <si>
    <t>Serasa Challenge</t>
  </si>
  <si>
    <t>Sailors race a series of 9 races where the course is at the discretion of the OOD. Winner to be announced at the end of the series.</t>
  </si>
  <si>
    <r>
      <rPr>
        <sz val="8"/>
        <color rgb="FFFF0000"/>
        <rFont val="Trebuchet MS"/>
        <family val="2"/>
        <scheme val="minor"/>
      </rPr>
      <t>HM Sultan's birthday</t>
    </r>
    <r>
      <rPr>
        <b/>
        <u/>
        <sz val="11"/>
        <color theme="1"/>
        <rFont val="Trebuchet MS"/>
        <family val="2"/>
        <scheme val="minor"/>
      </rPr>
      <t xml:space="preserve">
</t>
    </r>
    <r>
      <rPr>
        <u/>
        <sz val="8"/>
        <color rgb="FF0070C0"/>
        <rFont val="Trebuchet MS"/>
        <family val="2"/>
        <scheme val="minor"/>
      </rPr>
      <t>Sultan's Trophy</t>
    </r>
  </si>
  <si>
    <t>Serasa Challenge 4-6</t>
  </si>
  <si>
    <t>Bart's Bash</t>
  </si>
  <si>
    <t>Spot the Dog Memorial</t>
  </si>
  <si>
    <t>Trophy donated by John Malthouse, Spot the Dog Memorial race is held in memory of the club's dog, Spot. Course is at the discretion of the OOD.</t>
  </si>
  <si>
    <t>RBYC Annual Regatta</t>
  </si>
  <si>
    <t>RBYC's annual regatta is the biggest event on the sailing calendar and will see sailors from regional and international clubs compete in 3 days of racing with a separately scored marathon race.</t>
  </si>
  <si>
    <t>Serasa Challenge 7-9</t>
  </si>
  <si>
    <r>
      <rPr>
        <sz val="8"/>
        <color rgb="FFFF0000"/>
        <rFont val="Trebuchet MS"/>
        <family val="2"/>
        <scheme val="minor"/>
      </rPr>
      <t>Maulud Nabi</t>
    </r>
    <r>
      <rPr>
        <u/>
        <sz val="8"/>
        <color rgb="FF0070C0"/>
        <rFont val="Trebuchet MS"/>
        <family val="2"/>
        <scheme val="minor"/>
      </rPr>
      <t xml:space="preserve">
High Performance Training</t>
    </r>
  </si>
  <si>
    <t>International fund raising event for the Andrew Simpson Foundation. Sailors results will be tallied on a global ranking against sailors participating in the event worldwide.</t>
  </si>
  <si>
    <t>Crosswinds Trophy</t>
  </si>
  <si>
    <t>Tan Trophy</t>
  </si>
  <si>
    <t>Double Handed Boat Series</t>
  </si>
  <si>
    <t>Double Handed Boat Series 1-4</t>
  </si>
  <si>
    <t>Double Handed Boat Series 5-8</t>
  </si>
  <si>
    <t>Presented by Mike and Karen Cross. Sailors will race a specified reaching course.</t>
  </si>
  <si>
    <t>Two teams of 3-5 sailors on Laser 16 will race against each other in a round robin format for the Tan Trophy donated by the Tan Family.</t>
  </si>
  <si>
    <t>Sailors race a series of 8 races around a trapeziod or triangle course on double handed boats. Winner to be announced at the end of the series.</t>
  </si>
  <si>
    <t>Hart Beat Trophy</t>
  </si>
  <si>
    <t>Originally presented by Peter Hart in 1997, the race incorporates rounding the cardinal mark off the NE corner of Pulau Muara Besar and a long beat.</t>
  </si>
  <si>
    <t>Siti Muznah Trophy</t>
  </si>
  <si>
    <t>Vice Commodore's Trophy</t>
  </si>
  <si>
    <t>Commodore's Trophy</t>
  </si>
  <si>
    <t>Traditionally a race for the women sailors on ILCA6. Should the minimum number of boats is not achieved, the men sailors may participate provided they dress as a woman and race on ILCA6.</t>
  </si>
  <si>
    <t>As designated by the Vice-Commodore, the race is open to all helms who have not won a prize of any description during the season.</t>
  </si>
  <si>
    <t>As designed by the Commodore, traditionally the first leg was a relatively stright forward race baised toward testing seamanship, while the second leg included gear failure or other possible eventualitites. (No rudder, crew/helm overboard, etc). The event is tradtionally held on the Sunday following the prize giving/Laying Up Dinner.</t>
  </si>
  <si>
    <t>Christmas Fun Sail</t>
  </si>
  <si>
    <t>A fun sail event that coincides with Christmas party held in the club where competent helms volunteer to take members who are non sailors to try out sailing.</t>
  </si>
  <si>
    <r>
      <rPr>
        <sz val="8"/>
        <color rgb="FFFF0000"/>
        <rFont val="Trebuchet MS"/>
        <family val="2"/>
        <scheme val="minor"/>
      </rPr>
      <t>Christmas Day</t>
    </r>
    <r>
      <rPr>
        <u/>
        <sz val="8"/>
        <color theme="1"/>
        <rFont val="Trebuchet MS"/>
        <family val="2"/>
        <scheme val="minor"/>
      </rPr>
      <t xml:space="preserve">
</t>
    </r>
    <r>
      <rPr>
        <u/>
        <sz val="8"/>
        <color rgb="FF0070C0"/>
        <rFont val="Trebuchet MS"/>
        <family val="2"/>
        <scheme val="minor"/>
      </rPr>
      <t>Chrismas Fun Sail</t>
    </r>
  </si>
  <si>
    <t>Hart Beat Trophy &amp; 
Siti Muznah Trophy</t>
  </si>
  <si>
    <t>Monthly medal races will see top men, women, boys, and girls sailors win medals. Top ranking sailors will be awarded the best RBYC sailor awards during the Laying Up dinner. Open to all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</si>
</sst>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17" x14ac:knownFonts="1">
    <font>
      <b/>
      <sz val="11"/>
      <color theme="1" tint="0.34998626667073579"/>
      <name val="Trebuchet MS"/>
      <family val="2"/>
      <scheme val="minor"/>
    </font>
    <font>
      <b/>
      <sz val="11"/>
      <color theme="1"/>
      <name val="Trebuchet MS"/>
      <family val="2"/>
      <scheme val="minor"/>
    </font>
    <font>
      <b/>
      <sz val="34"/>
      <color theme="1"/>
      <name val="Trebuchet MS"/>
      <family val="2"/>
      <scheme val="major"/>
    </font>
    <font>
      <b/>
      <sz val="11"/>
      <color theme="2" tint="-0.749961851863155"/>
      <name val="Trebuchet MS"/>
      <family val="2"/>
      <scheme val="minor"/>
    </font>
    <font>
      <b/>
      <u/>
      <sz val="11"/>
      <color theme="1"/>
      <name val="Trebuchet MS"/>
      <family val="2"/>
      <scheme val="minor"/>
    </font>
    <font>
      <b/>
      <sz val="11"/>
      <color theme="1" tint="0.34998626667073579"/>
      <name val="Trebuchet MS"/>
      <family val="2"/>
      <scheme val="minor"/>
    </font>
    <font>
      <i/>
      <sz val="11"/>
      <color theme="1" tint="0.34998626667073579"/>
      <name val="Trebuchet MS"/>
      <family val="2"/>
      <scheme val="minor"/>
    </font>
    <font>
      <b/>
      <sz val="22"/>
      <color theme="1" tint="0.34998626667073579"/>
      <name val="Trebuchet MS"/>
      <family val="2"/>
      <scheme val="major"/>
    </font>
    <font>
      <b/>
      <u/>
      <sz val="11"/>
      <color theme="8" tint="-0.499984740745262"/>
      <name val="Trebuchet MS"/>
      <family val="2"/>
      <scheme val="minor"/>
    </font>
    <font>
      <b/>
      <sz val="11"/>
      <color rgb="FFFF0000"/>
      <name val="Trebuchet MS"/>
      <family val="2"/>
      <scheme val="minor"/>
    </font>
    <font>
      <b/>
      <sz val="11"/>
      <name val="Trebuchet MS"/>
      <family val="2"/>
      <scheme val="minor"/>
    </font>
    <font>
      <sz val="8"/>
      <color rgb="FFFF0000"/>
      <name val="Trebuchet MS"/>
      <family val="2"/>
      <scheme val="minor"/>
    </font>
    <font>
      <b/>
      <sz val="8"/>
      <color theme="1" tint="0.34998626667073579"/>
      <name val="Trebuchet MS"/>
      <family val="2"/>
      <scheme val="minor"/>
    </font>
    <font>
      <sz val="8"/>
      <color theme="1" tint="0.34998626667073579"/>
      <name val="Trebuchet MS"/>
      <family val="2"/>
      <scheme val="minor"/>
    </font>
    <font>
      <sz val="8"/>
      <name val="Trebuchet MS"/>
      <family val="2"/>
      <scheme val="minor"/>
    </font>
    <font>
      <u/>
      <sz val="8"/>
      <color rgb="FF0070C0"/>
      <name val="Trebuchet MS"/>
      <family val="2"/>
      <scheme val="minor"/>
    </font>
    <font>
      <u/>
      <sz val="8"/>
      <color theme="1"/>
      <name val="Trebuchet MS"/>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style="thick">
        <color theme="4"/>
      </left>
      <right style="thick">
        <color theme="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alignment horizontal="left" vertical="top" wrapText="1" indent="1"/>
    </xf>
    <xf numFmtId="0" fontId="2" fillId="0" borderId="0" applyNumberFormat="0" applyFill="0" applyBorder="0" applyProtection="0">
      <alignment horizontal="left" vertical="top"/>
    </xf>
    <xf numFmtId="0" fontId="1" fillId="0" borderId="0" applyNumberFormat="0" applyFill="0" applyProtection="0">
      <alignment vertical="top"/>
    </xf>
    <xf numFmtId="0" fontId="3" fillId="0" borderId="0" applyNumberFormat="0" applyFill="0" applyAlignment="0" applyProtection="0"/>
    <xf numFmtId="164" fontId="1" fillId="0" borderId="1" applyFill="0" applyProtection="0">
      <alignment horizontal="left" indent="1"/>
    </xf>
    <xf numFmtId="0" fontId="4" fillId="0" borderId="0" applyNumberFormat="0" applyFill="0" applyProtection="0">
      <alignment horizontal="center" vertical="top"/>
    </xf>
    <xf numFmtId="0" fontId="3" fillId="0" borderId="0" applyNumberFormat="0" applyFill="0" applyBorder="0" applyAlignment="0" applyProtection="0"/>
    <xf numFmtId="0" fontId="7" fillId="0" borderId="0" applyNumberFormat="0" applyFill="0" applyBorder="0" applyProtection="0">
      <alignment horizontal="left"/>
    </xf>
    <xf numFmtId="0" fontId="8" fillId="0" borderId="0" applyNumberFormat="0" applyFill="0" applyBorder="0" applyAlignment="0" applyProtection="0">
      <alignment horizontal="left" vertical="top" wrapText="1" indent="1"/>
    </xf>
    <xf numFmtId="0" fontId="6" fillId="0" borderId="0" applyNumberFormat="0" applyFill="0" applyBorder="0" applyAlignment="0" applyProtection="0"/>
    <xf numFmtId="0" fontId="5" fillId="0" borderId="0">
      <alignment horizontal="left" vertical="top"/>
    </xf>
    <xf numFmtId="0" fontId="5" fillId="0" borderId="1">
      <alignment horizontal="left" vertical="top" wrapText="1" indent="1"/>
    </xf>
  </cellStyleXfs>
  <cellXfs count="61">
    <xf numFmtId="0" fontId="0" fillId="0" borderId="0" xfId="0">
      <alignment horizontal="left" vertical="top" wrapText="1" indent="1"/>
    </xf>
    <xf numFmtId="0" fontId="3" fillId="0" borderId="0" xfId="3" applyAlignment="1">
      <alignment horizontal="left" vertical="top"/>
    </xf>
    <xf numFmtId="0" fontId="2" fillId="0" borderId="0" xfId="1" applyAlignment="1">
      <alignment horizontal="center" vertical="top"/>
    </xf>
    <xf numFmtId="164" fontId="1" fillId="0" borderId="1" xfId="4" applyBorder="1">
      <alignment horizontal="left" indent="1"/>
    </xf>
    <xf numFmtId="0" fontId="1" fillId="0" borderId="0" xfId="2">
      <alignment vertical="top"/>
    </xf>
    <xf numFmtId="0" fontId="4" fillId="0" borderId="0" xfId="5">
      <alignment horizontal="center" vertical="top"/>
    </xf>
    <xf numFmtId="0" fontId="7" fillId="0" borderId="0" xfId="7">
      <alignment horizontal="left"/>
    </xf>
    <xf numFmtId="164" fontId="2" fillId="0" borderId="0" xfId="1" applyNumberFormat="1">
      <alignment horizontal="left" vertical="top"/>
    </xf>
    <xf numFmtId="0" fontId="6" fillId="0" borderId="0" xfId="9" applyAlignment="1">
      <alignment horizontal="left" vertical="top"/>
    </xf>
    <xf numFmtId="0" fontId="0" fillId="0" borderId="0" xfId="0">
      <alignment horizontal="left" vertical="top" wrapText="1" indent="1"/>
    </xf>
    <xf numFmtId="0" fontId="5" fillId="0" borderId="0" xfId="10">
      <alignment horizontal="left" vertical="top"/>
    </xf>
    <xf numFmtId="0" fontId="0" fillId="0" borderId="0" xfId="0">
      <alignment horizontal="left" vertical="top" wrapText="1" indent="1"/>
    </xf>
    <xf numFmtId="164" fontId="1" fillId="0" borderId="1" xfId="4">
      <alignment horizontal="left" indent="1"/>
    </xf>
    <xf numFmtId="0" fontId="5" fillId="0" borderId="1" xfId="11">
      <alignment horizontal="left" vertical="top" wrapText="1" indent="1"/>
    </xf>
    <xf numFmtId="164" fontId="9" fillId="0" borderId="1" xfId="4" applyFont="1">
      <alignment horizontal="left" indent="1"/>
    </xf>
    <xf numFmtId="164" fontId="10" fillId="0" borderId="1" xfId="4" applyFont="1">
      <alignment horizontal="left" indent="1"/>
    </xf>
    <xf numFmtId="0" fontId="12" fillId="0" borderId="1" xfId="11" applyFont="1">
      <alignment horizontal="left" vertical="top" wrapText="1" indent="1"/>
    </xf>
    <xf numFmtId="0" fontId="13" fillId="0" borderId="1" xfId="11" applyFont="1">
      <alignment horizontal="left" vertical="top" wrapText="1" indent="1"/>
    </xf>
    <xf numFmtId="0" fontId="14" fillId="0" borderId="1" xfId="11" applyFont="1">
      <alignment horizontal="left" vertical="top" wrapText="1" indent="1"/>
    </xf>
    <xf numFmtId="164" fontId="9" fillId="0" borderId="1" xfId="4" applyFont="1" applyBorder="1">
      <alignment horizontal="left" indent="1"/>
    </xf>
    <xf numFmtId="0" fontId="0" fillId="0" borderId="0" xfId="0" applyAlignment="1">
      <alignment horizontal="center" vertical="center" wrapText="1"/>
    </xf>
    <xf numFmtId="164" fontId="10" fillId="0" borderId="1" xfId="4" applyFont="1" applyBorder="1">
      <alignment horizontal="left" indent="1"/>
    </xf>
    <xf numFmtId="0" fontId="10" fillId="0" borderId="1" xfId="11" applyFont="1">
      <alignment horizontal="left" vertical="top" wrapText="1" indent="1"/>
    </xf>
    <xf numFmtId="0" fontId="13" fillId="0" borderId="1" xfId="11" applyFont="1" applyAlignment="1">
      <alignment horizontal="left" vertical="top" wrapText="1"/>
    </xf>
    <xf numFmtId="0" fontId="14" fillId="0" borderId="1" xfId="11" applyFont="1" applyAlignment="1">
      <alignment horizontal="left" vertical="top" wrapText="1"/>
    </xf>
    <xf numFmtId="0" fontId="15" fillId="0" borderId="1" xfId="5" applyFont="1" applyBorder="1" applyAlignment="1">
      <alignment horizontal="left" vertical="top"/>
    </xf>
    <xf numFmtId="0" fontId="15" fillId="0" borderId="1" xfId="5" applyFont="1" applyBorder="1" applyAlignment="1">
      <alignment horizontal="left" vertical="top" wrapText="1"/>
    </xf>
    <xf numFmtId="0" fontId="5" fillId="0" borderId="1" xfId="11" applyAlignment="1">
      <alignment horizontal="left" vertical="top" wrapText="1"/>
    </xf>
    <xf numFmtId="0" fontId="0" fillId="2" borderId="2" xfId="0" applyFill="1" applyBorder="1" applyAlignment="1">
      <alignment horizontal="center" vertical="center" wrapText="1"/>
    </xf>
    <xf numFmtId="0" fontId="0" fillId="2" borderId="2" xfId="0" applyFill="1" applyBorder="1" applyAlignment="1">
      <alignment horizontal="center" vertical="top" wrapText="1"/>
    </xf>
    <xf numFmtId="0" fontId="14" fillId="3" borderId="2" xfId="0" applyFont="1" applyFill="1" applyBorder="1" applyAlignment="1">
      <alignment horizontal="center" vertical="center" wrapText="1"/>
    </xf>
    <xf numFmtId="0" fontId="15" fillId="0" borderId="0" xfId="5" applyFont="1" applyAlignment="1">
      <alignment horizontal="left" vertical="top" wrapText="1"/>
    </xf>
    <xf numFmtId="0" fontId="0" fillId="0" borderId="1" xfId="11" applyFont="1">
      <alignment horizontal="left" vertical="top" wrapText="1" indent="1"/>
    </xf>
    <xf numFmtId="0" fontId="14" fillId="0" borderId="1" xfId="11" applyFont="1" applyAlignment="1">
      <alignment vertical="top" wrapText="1"/>
    </xf>
    <xf numFmtId="0" fontId="11" fillId="0" borderId="1" xfId="11" applyFont="1" applyAlignment="1">
      <alignment vertical="top" wrapText="1"/>
    </xf>
    <xf numFmtId="0" fontId="16" fillId="0" borderId="0" xfId="5" applyFont="1" applyAlignment="1">
      <alignment horizontal="left" vertical="top" wrapText="1"/>
    </xf>
    <xf numFmtId="0" fontId="14" fillId="0" borderId="1" xfId="11" applyFont="1" applyAlignment="1">
      <alignment horizontal="left" vertical="top"/>
    </xf>
    <xf numFmtId="0" fontId="9" fillId="0" borderId="0" xfId="0" applyFont="1" applyAlignment="1">
      <alignment horizontal="left" vertical="top" indent="1"/>
    </xf>
    <xf numFmtId="0" fontId="15" fillId="0" borderId="0" xfId="5" applyFont="1" applyBorder="1" applyAlignment="1">
      <alignment horizontal="left" vertical="top" wrapText="1"/>
    </xf>
    <xf numFmtId="0" fontId="14" fillId="0" borderId="2" xfId="0" applyFont="1" applyBorder="1" applyAlignment="1" applyProtection="1">
      <alignment horizontal="center" vertical="center" wrapText="1"/>
      <protection locked="0"/>
    </xf>
    <xf numFmtId="0" fontId="0" fillId="0" borderId="2" xfId="0" applyBorder="1" applyProtection="1">
      <alignment horizontal="left" vertical="top" wrapText="1" indent="1"/>
      <protection locked="0"/>
    </xf>
    <xf numFmtId="0" fontId="4" fillId="0" borderId="1" xfId="5" applyBorder="1" applyAlignment="1">
      <alignment horizontal="left" vertical="top" wrapText="1"/>
    </xf>
    <xf numFmtId="0" fontId="15" fillId="0" borderId="1" xfId="5" applyFont="1" applyBorder="1" applyAlignment="1">
      <alignment vertical="top" wrapText="1"/>
    </xf>
    <xf numFmtId="0" fontId="15" fillId="0" borderId="1" xfId="5" applyFont="1" applyFill="1" applyBorder="1" applyAlignment="1">
      <alignment horizontal="left" vertical="top" wrapText="1"/>
    </xf>
    <xf numFmtId="164" fontId="9" fillId="0" borderId="1" xfId="4" applyFont="1" applyFill="1" applyBorder="1">
      <alignment horizontal="left" indent="1"/>
    </xf>
    <xf numFmtId="0" fontId="15" fillId="0" borderId="1" xfId="5" applyFont="1" applyFill="1" applyBorder="1" applyAlignment="1">
      <alignment horizontal="left" vertical="top"/>
    </xf>
    <xf numFmtId="0" fontId="16" fillId="0" borderId="1" xfId="5" applyFont="1" applyBorder="1" applyAlignment="1">
      <alignment horizontal="left" vertical="top" wrapText="1"/>
    </xf>
    <xf numFmtId="0" fontId="14" fillId="3" borderId="2" xfId="0" applyFont="1" applyFill="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5" fillId="0" borderId="0" xfId="5" applyFont="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3" xfId="0" applyFont="1" applyBorder="1" applyAlignment="1" applyProtection="1">
      <alignment horizontal="center" vertical="center" wrapText="1"/>
      <protection locked="0"/>
    </xf>
    <xf numFmtId="0" fontId="0" fillId="0" borderId="3" xfId="0" applyBorder="1" applyProtection="1">
      <alignment horizontal="left" vertical="top" wrapText="1" indent="1"/>
      <protection locked="0"/>
    </xf>
    <xf numFmtId="0" fontId="14" fillId="0" borderId="0" xfId="0" applyFont="1" applyBorder="1" applyAlignment="1">
      <alignment horizontal="center" vertical="center" wrapText="1"/>
    </xf>
    <xf numFmtId="0" fontId="14" fillId="0" borderId="0" xfId="0" applyFont="1" applyBorder="1" applyAlignment="1" applyProtection="1">
      <alignment horizontal="center" vertical="center" wrapText="1"/>
      <protection locked="0"/>
    </xf>
    <xf numFmtId="0" fontId="0" fillId="0" borderId="0" xfId="0" applyBorder="1" applyProtection="1">
      <alignment horizontal="left" vertical="top" wrapText="1" indent="1"/>
      <protection locked="0"/>
    </xf>
    <xf numFmtId="0" fontId="14" fillId="0" borderId="4" xfId="0" applyFont="1" applyBorder="1" applyAlignment="1">
      <alignment horizontal="center" vertical="center" wrapText="1"/>
    </xf>
    <xf numFmtId="0" fontId="14" fillId="0" borderId="4" xfId="0" applyFont="1" applyBorder="1" applyAlignment="1" applyProtection="1">
      <alignment horizontal="center" vertical="center" wrapText="1"/>
      <protection locked="0"/>
    </xf>
    <xf numFmtId="0" fontId="0" fillId="0" borderId="4" xfId="0" applyBorder="1" applyProtection="1">
      <alignment horizontal="left" vertical="top" wrapText="1" indent="1"/>
      <protection locked="0"/>
    </xf>
    <xf numFmtId="0" fontId="15" fillId="0" borderId="1" xfId="5" applyFont="1" applyBorder="1" applyAlignment="1">
      <alignment vertical="top"/>
    </xf>
  </cellXfs>
  <cellStyles count="12">
    <cellStyle name="Calendar details" xfId="11" xr:uid="{00000000-0005-0000-0000-000000000000}"/>
    <cellStyle name="Entry Fields" xfId="10" xr:uid="{00000000-0005-0000-0000-000001000000}"/>
    <cellStyle name="Explanatory Text" xfId="9" builtinId="53" customBuiltin="1"/>
    <cellStyle name="Followed Hyperlink" xfId="8" builtinId="9" customBuiltin="1"/>
    <cellStyle name="Heading 1" xfId="2" builtinId="16" customBuiltin="1"/>
    <cellStyle name="Heading 2" xfId="3" builtinId="17" customBuiltin="1"/>
    <cellStyle name="Heading 3" xfId="4" builtinId="18" customBuiltin="1"/>
    <cellStyle name="Heading 4" xfId="6" builtinId="19" customBuiltin="1"/>
    <cellStyle name="Hyperlink" xfId="5" builtinId="8" customBuiltin="1"/>
    <cellStyle name="Normal" xfId="0" builtinId="0" customBuiltin="1"/>
    <cellStyle name="Title" xfId="1" builtinId="15" customBuiltin="1"/>
    <cellStyle name="Year" xfId="7" xr:uid="{00000000-0005-0000-0000-00000B000000}"/>
  </cellStyles>
  <dxfs count="29">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8</xdr:col>
      <xdr:colOff>0</xdr:colOff>
      <xdr:row>3</xdr:row>
      <xdr:rowOff>260857</xdr:rowOff>
    </xdr:to>
    <xdr:pic>
      <xdr:nvPicPr>
        <xdr:cNvPr id="4" name="Picture 3">
          <a:extLst>
            <a:ext uri="{FF2B5EF4-FFF2-40B4-BE49-F238E27FC236}">
              <a16:creationId xmlns:a16="http://schemas.microsoft.com/office/drawing/2014/main" id="{3E21770F-18F5-428A-B134-5CB11755BF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647700"/>
          <a:ext cx="1136650" cy="641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0</xdr:colOff>
      <xdr:row>1</xdr:row>
      <xdr:rowOff>260857</xdr:rowOff>
    </xdr:to>
    <xdr:pic>
      <xdr:nvPicPr>
        <xdr:cNvPr id="8" name="Picture 7">
          <a:extLst>
            <a:ext uri="{FF2B5EF4-FFF2-40B4-BE49-F238E27FC236}">
              <a16:creationId xmlns:a16="http://schemas.microsoft.com/office/drawing/2014/main" id="{A2AC4699-1AEC-45F8-84C4-56F53999C9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0"/>
          <a:ext cx="1136650" cy="641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0</xdr:colOff>
      <xdr:row>1</xdr:row>
      <xdr:rowOff>260857</xdr:rowOff>
    </xdr:to>
    <xdr:pic>
      <xdr:nvPicPr>
        <xdr:cNvPr id="2" name="Picture 1">
          <a:extLst>
            <a:ext uri="{FF2B5EF4-FFF2-40B4-BE49-F238E27FC236}">
              <a16:creationId xmlns:a16="http://schemas.microsoft.com/office/drawing/2014/main" id="{1DB76AAB-A015-4AE0-BBAF-82DBF93C3F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0"/>
          <a:ext cx="1136650" cy="641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0</xdr:colOff>
      <xdr:row>1</xdr:row>
      <xdr:rowOff>260857</xdr:rowOff>
    </xdr:to>
    <xdr:pic>
      <xdr:nvPicPr>
        <xdr:cNvPr id="2" name="Picture 1">
          <a:extLst>
            <a:ext uri="{FF2B5EF4-FFF2-40B4-BE49-F238E27FC236}">
              <a16:creationId xmlns:a16="http://schemas.microsoft.com/office/drawing/2014/main" id="{5C783207-ED69-4140-B981-A681DBF8A8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0"/>
          <a:ext cx="1136650" cy="641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0</xdr:colOff>
      <xdr:row>1</xdr:row>
      <xdr:rowOff>260857</xdr:rowOff>
    </xdr:to>
    <xdr:pic>
      <xdr:nvPicPr>
        <xdr:cNvPr id="2" name="Picture 1">
          <a:extLst>
            <a:ext uri="{FF2B5EF4-FFF2-40B4-BE49-F238E27FC236}">
              <a16:creationId xmlns:a16="http://schemas.microsoft.com/office/drawing/2014/main" id="{873C4016-57CB-4D73-954D-1058B1A80C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0"/>
          <a:ext cx="1136650" cy="641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0</xdr:colOff>
      <xdr:row>1</xdr:row>
      <xdr:rowOff>260857</xdr:rowOff>
    </xdr:to>
    <xdr:pic>
      <xdr:nvPicPr>
        <xdr:cNvPr id="2" name="Picture 1">
          <a:extLst>
            <a:ext uri="{FF2B5EF4-FFF2-40B4-BE49-F238E27FC236}">
              <a16:creationId xmlns:a16="http://schemas.microsoft.com/office/drawing/2014/main" id="{044E5D6E-1CB2-4FD9-8E1D-DBD75D70B8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0"/>
          <a:ext cx="1136650" cy="6418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0</xdr:colOff>
      <xdr:row>1</xdr:row>
      <xdr:rowOff>260857</xdr:rowOff>
    </xdr:to>
    <xdr:pic>
      <xdr:nvPicPr>
        <xdr:cNvPr id="2" name="Picture 1">
          <a:extLst>
            <a:ext uri="{FF2B5EF4-FFF2-40B4-BE49-F238E27FC236}">
              <a16:creationId xmlns:a16="http://schemas.microsoft.com/office/drawing/2014/main" id="{2843424E-EBCA-437D-BF48-027BDC1631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0"/>
          <a:ext cx="1136650" cy="6418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0</xdr:colOff>
      <xdr:row>1</xdr:row>
      <xdr:rowOff>260857</xdr:rowOff>
    </xdr:to>
    <xdr:pic>
      <xdr:nvPicPr>
        <xdr:cNvPr id="2" name="Picture 1">
          <a:extLst>
            <a:ext uri="{FF2B5EF4-FFF2-40B4-BE49-F238E27FC236}">
              <a16:creationId xmlns:a16="http://schemas.microsoft.com/office/drawing/2014/main" id="{45CCD10D-196D-449A-9386-9ABF81663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0"/>
          <a:ext cx="1136650" cy="6418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0</xdr:colOff>
      <xdr:row>1</xdr:row>
      <xdr:rowOff>260857</xdr:rowOff>
    </xdr:to>
    <xdr:pic>
      <xdr:nvPicPr>
        <xdr:cNvPr id="2" name="Picture 1">
          <a:extLst>
            <a:ext uri="{FF2B5EF4-FFF2-40B4-BE49-F238E27FC236}">
              <a16:creationId xmlns:a16="http://schemas.microsoft.com/office/drawing/2014/main" id="{4A8F4E6E-754E-4A0F-9817-8C730318A2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0"/>
          <a:ext cx="1136650" cy="6418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0</xdr:colOff>
      <xdr:row>1</xdr:row>
      <xdr:rowOff>260857</xdr:rowOff>
    </xdr:to>
    <xdr:pic>
      <xdr:nvPicPr>
        <xdr:cNvPr id="3" name="Picture 2">
          <a:extLst>
            <a:ext uri="{FF2B5EF4-FFF2-40B4-BE49-F238E27FC236}">
              <a16:creationId xmlns:a16="http://schemas.microsoft.com/office/drawing/2014/main" id="{3B65005E-7210-4C2C-9531-BC21FCF20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0"/>
          <a:ext cx="1136650" cy="6418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0</xdr:colOff>
      <xdr:row>1</xdr:row>
      <xdr:rowOff>260857</xdr:rowOff>
    </xdr:to>
    <xdr:pic>
      <xdr:nvPicPr>
        <xdr:cNvPr id="2" name="Picture 1">
          <a:extLst>
            <a:ext uri="{FF2B5EF4-FFF2-40B4-BE49-F238E27FC236}">
              <a16:creationId xmlns:a16="http://schemas.microsoft.com/office/drawing/2014/main" id="{E14C59B8-512C-444C-94A7-1EBC78007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0"/>
          <a:ext cx="1136650" cy="6418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0</xdr:colOff>
      <xdr:row>1</xdr:row>
      <xdr:rowOff>260857</xdr:rowOff>
    </xdr:to>
    <xdr:pic>
      <xdr:nvPicPr>
        <xdr:cNvPr id="2" name="Picture 1">
          <a:extLst>
            <a:ext uri="{FF2B5EF4-FFF2-40B4-BE49-F238E27FC236}">
              <a16:creationId xmlns:a16="http://schemas.microsoft.com/office/drawing/2014/main" id="{82F5D825-E988-4DBC-A327-385DA0DBA5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0"/>
          <a:ext cx="1136650" cy="641857"/>
        </a:xfrm>
        <a:prstGeom prst="rect">
          <a:avLst/>
        </a:prstGeom>
      </xdr:spPr>
    </xdr:pic>
    <xdr:clientData/>
  </xdr:twoCellAnchor>
</xdr:wsDr>
</file>

<file path=xl/theme/theme1.xml><?xml version="1.0" encoding="utf-8"?>
<a:theme xmlns:a="http://schemas.openxmlformats.org/drawingml/2006/main" name="Office Theme">
  <a:themeElements>
    <a:clrScheme name="12-month gold stripes">
      <a:dk1>
        <a:srgbClr val="000000"/>
      </a:dk1>
      <a:lt1>
        <a:srgbClr val="FFFFFF"/>
      </a:lt1>
      <a:dk2>
        <a:srgbClr val="1F1D00"/>
      </a:dk2>
      <a:lt2>
        <a:srgbClr val="FEFEFE"/>
      </a:lt2>
      <a:accent1>
        <a:srgbClr val="F2E900"/>
      </a:accent1>
      <a:accent2>
        <a:srgbClr val="E685C9"/>
      </a:accent2>
      <a:accent3>
        <a:srgbClr val="70D680"/>
      </a:accent3>
      <a:accent4>
        <a:srgbClr val="FF6963"/>
      </a:accent4>
      <a:accent5>
        <a:srgbClr val="61C6C5"/>
      </a:accent5>
      <a:accent6>
        <a:srgbClr val="F8A11D"/>
      </a:accent6>
      <a:hlink>
        <a:srgbClr val="61C6C5"/>
      </a:hlink>
      <a:folHlink>
        <a:srgbClr val="BFBFBF"/>
      </a:folHlink>
    </a:clrScheme>
    <a:fontScheme name="1-month gold stripes">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hyperlink" Target="https://www.bartsbas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pageSetUpPr fitToPage="1"/>
  </sheetPr>
  <dimension ref="A1:H18"/>
  <sheetViews>
    <sheetView showGridLines="0" tabSelected="1" topLeftCell="A3" zoomScale="80" zoomScaleNormal="80" workbookViewId="0">
      <selection activeCell="A3" sqref="A3"/>
    </sheetView>
  </sheetViews>
  <sheetFormatPr defaultRowHeight="14.5" x14ac:dyDescent="0.35"/>
  <cols>
    <col min="1" max="1" width="2.765625" customWidth="1"/>
    <col min="2" max="8" width="13.765625" customWidth="1"/>
  </cols>
  <sheetData>
    <row r="1" spans="1:8" ht="15" hidden="1" customHeight="1" x14ac:dyDescent="0.35">
      <c r="B1" s="8" t="s">
        <v>37</v>
      </c>
      <c r="C1" s="1"/>
      <c r="D1" s="1"/>
      <c r="E1" s="1"/>
      <c r="F1" s="1"/>
      <c r="G1" s="1"/>
      <c r="H1" s="1"/>
    </row>
    <row r="2" spans="1:8" ht="36" hidden="1" customHeight="1" x14ac:dyDescent="0.35">
      <c r="B2" s="10" t="s">
        <v>12</v>
      </c>
      <c r="C2" s="10">
        <v>2023</v>
      </c>
      <c r="D2" s="10" t="s">
        <v>13</v>
      </c>
      <c r="E2" s="10" t="s">
        <v>38</v>
      </c>
      <c r="F2" s="9"/>
      <c r="G2" s="9"/>
      <c r="H2" s="9"/>
    </row>
    <row r="3" spans="1:8" ht="30" customHeight="1" x14ac:dyDescent="0.65">
      <c r="A3" s="11"/>
      <c r="B3" s="6">
        <f>CalendarYear</f>
        <v>2023</v>
      </c>
      <c r="C3" s="11"/>
      <c r="D3" s="5" t="s">
        <v>14</v>
      </c>
      <c r="E3" s="1"/>
      <c r="F3" s="11"/>
      <c r="G3" s="5"/>
      <c r="H3" s="5"/>
    </row>
    <row r="4" spans="1:8" ht="45" customHeight="1" x14ac:dyDescent="0.35">
      <c r="A4" s="11"/>
      <c r="B4" s="7" t="s">
        <v>2</v>
      </c>
      <c r="C4" s="7"/>
      <c r="D4" s="7"/>
      <c r="E4" s="7"/>
      <c r="F4" s="2"/>
      <c r="G4" s="11"/>
      <c r="H4" s="11"/>
    </row>
    <row r="5" spans="1:8" ht="18.75" customHeight="1" x14ac:dyDescent="0.35">
      <c r="A5" s="11"/>
      <c r="B5" s="4" t="str">
        <f>WeekStart</f>
        <v>Mo</v>
      </c>
      <c r="C5" s="4" t="str">
        <f t="shared" ref="C5:H5" si="0">LEFT(TEXT(C6,"ddd"),2)</f>
        <v>Tu</v>
      </c>
      <c r="D5" s="4" t="str">
        <f t="shared" si="0"/>
        <v>We</v>
      </c>
      <c r="E5" s="4" t="str">
        <f t="shared" si="0"/>
        <v>Th</v>
      </c>
      <c r="F5" s="4" t="str">
        <f t="shared" si="0"/>
        <v>Fr</v>
      </c>
      <c r="G5" s="4" t="str">
        <f t="shared" si="0"/>
        <v>Sa</v>
      </c>
      <c r="H5" s="4" t="str">
        <f t="shared" si="0"/>
        <v>Su</v>
      </c>
    </row>
    <row r="6" spans="1:8" ht="16.5" customHeight="1" x14ac:dyDescent="0.35">
      <c r="A6" s="11"/>
      <c r="B6" s="12">
        <f t="array" ref="B6:H6">DaysAndWeeks+DATE(CalendarYear,1,1)-WEEKDAY(DATE(CalendarYear,1,1),(WeekStart="Mo")+1)+1</f>
        <v>44921</v>
      </c>
      <c r="C6" s="12">
        <v>44922</v>
      </c>
      <c r="D6" s="12">
        <v>44923</v>
      </c>
      <c r="E6" s="12">
        <v>44924</v>
      </c>
      <c r="F6" s="12">
        <v>44925</v>
      </c>
      <c r="G6" s="12">
        <v>44926</v>
      </c>
      <c r="H6" s="15">
        <v>44927</v>
      </c>
    </row>
    <row r="7" spans="1:8" ht="39.75" customHeight="1" x14ac:dyDescent="0.35">
      <c r="A7" s="11"/>
      <c r="B7" s="13"/>
      <c r="C7" s="13"/>
      <c r="D7" s="13"/>
      <c r="E7" s="13"/>
      <c r="F7" s="13"/>
      <c r="G7" s="13"/>
      <c r="H7" s="13"/>
    </row>
    <row r="8" spans="1:8" ht="15" customHeight="1" x14ac:dyDescent="0.35">
      <c r="A8" s="11"/>
      <c r="B8" s="14">
        <f t="array" ref="B8:H8">DaysAndWeeks+DATE(CalendarYear,1,1)-WEEKDAY(DATE(CalendarYear,1,1),(WeekStart="Mo")+1)+8</f>
        <v>44928</v>
      </c>
      <c r="C8" s="12">
        <v>44929</v>
      </c>
      <c r="D8" s="12">
        <v>44930</v>
      </c>
      <c r="E8" s="12">
        <v>44931</v>
      </c>
      <c r="F8" s="12">
        <v>44932</v>
      </c>
      <c r="G8" s="12">
        <v>44933</v>
      </c>
      <c r="H8" s="12">
        <v>44934</v>
      </c>
    </row>
    <row r="9" spans="1:8" ht="39.75" customHeight="1" x14ac:dyDescent="0.35">
      <c r="A9" s="11"/>
      <c r="B9" s="26" t="s">
        <v>97</v>
      </c>
      <c r="C9" s="23"/>
      <c r="D9" s="31" t="s">
        <v>39</v>
      </c>
      <c r="E9" s="26" t="s">
        <v>39</v>
      </c>
      <c r="F9" s="26" t="s">
        <v>53</v>
      </c>
      <c r="G9" s="26" t="s">
        <v>40</v>
      </c>
      <c r="H9" s="26" t="s">
        <v>41</v>
      </c>
    </row>
    <row r="10" spans="1:8" ht="15" customHeight="1" x14ac:dyDescent="0.35">
      <c r="A10" s="11"/>
      <c r="B10" s="12">
        <f t="array" ref="B10:H10">DaysAndWeeks+DATE(CalendarYear,1,1)-WEEKDAY(DATE(CalendarYear,1,1),(WeekStart="Mo")+1)+15</f>
        <v>44935</v>
      </c>
      <c r="C10" s="12">
        <v>44936</v>
      </c>
      <c r="D10" s="12">
        <v>44937</v>
      </c>
      <c r="E10" s="12">
        <v>44938</v>
      </c>
      <c r="F10" s="12">
        <v>44939</v>
      </c>
      <c r="G10" s="12">
        <v>44940</v>
      </c>
      <c r="H10" s="12">
        <v>44941</v>
      </c>
    </row>
    <row r="11" spans="1:8" ht="39.75" customHeight="1" x14ac:dyDescent="0.35">
      <c r="A11" s="11"/>
      <c r="B11" s="26" t="s">
        <v>39</v>
      </c>
      <c r="C11" s="23"/>
      <c r="D11" s="31" t="s">
        <v>39</v>
      </c>
      <c r="E11" s="26" t="s">
        <v>39</v>
      </c>
      <c r="F11" s="26" t="s">
        <v>53</v>
      </c>
      <c r="G11" s="26" t="s">
        <v>40</v>
      </c>
      <c r="H11" s="26" t="s">
        <v>41</v>
      </c>
    </row>
    <row r="12" spans="1:8" ht="15" customHeight="1" x14ac:dyDescent="0.35">
      <c r="A12" s="11"/>
      <c r="B12" s="12">
        <f t="array" ref="B12:H12">DaysAndWeeks+DATE(CalendarYear,1,1)-WEEKDAY(DATE(CalendarYear,1,1),(WeekStart="Mo")+1)+22</f>
        <v>44942</v>
      </c>
      <c r="C12" s="12">
        <v>44943</v>
      </c>
      <c r="D12" s="12">
        <v>44944</v>
      </c>
      <c r="E12" s="12">
        <v>44945</v>
      </c>
      <c r="F12" s="12">
        <v>44946</v>
      </c>
      <c r="G12" s="12">
        <v>44947</v>
      </c>
      <c r="H12" s="12">
        <v>44948</v>
      </c>
    </row>
    <row r="13" spans="1:8" ht="40.5" customHeight="1" x14ac:dyDescent="0.35">
      <c r="A13" s="11"/>
      <c r="B13" s="26" t="s">
        <v>39</v>
      </c>
      <c r="C13" s="24"/>
      <c r="D13" s="31" t="s">
        <v>39</v>
      </c>
      <c r="E13" s="26" t="s">
        <v>39</v>
      </c>
      <c r="F13" s="26" t="s">
        <v>53</v>
      </c>
      <c r="G13" s="31" t="s">
        <v>40</v>
      </c>
      <c r="H13" s="25" t="s">
        <v>45</v>
      </c>
    </row>
    <row r="14" spans="1:8" ht="15" customHeight="1" x14ac:dyDescent="0.35">
      <c r="A14" s="11"/>
      <c r="B14" s="14">
        <f t="array" ref="B14:H14">DaysAndWeeks+DATE(CalendarYear,1,1)-WEEKDAY(DATE(CalendarYear,1,1),(WeekStart="Mo")+1)+29</f>
        <v>44949</v>
      </c>
      <c r="C14" s="12">
        <v>44950</v>
      </c>
      <c r="D14" s="12">
        <v>44951</v>
      </c>
      <c r="E14" s="12">
        <v>44952</v>
      </c>
      <c r="F14" s="12">
        <v>44953</v>
      </c>
      <c r="G14" s="12">
        <v>44954</v>
      </c>
      <c r="H14" s="12">
        <v>44955</v>
      </c>
    </row>
    <row r="15" spans="1:8" ht="39.75" customHeight="1" x14ac:dyDescent="0.35">
      <c r="A15" s="11"/>
      <c r="B15" s="26" t="s">
        <v>98</v>
      </c>
      <c r="C15" s="23"/>
      <c r="D15" s="31" t="s">
        <v>39</v>
      </c>
      <c r="E15" s="26" t="s">
        <v>39</v>
      </c>
      <c r="F15" s="26" t="s">
        <v>53</v>
      </c>
      <c r="G15" s="26" t="s">
        <v>40</v>
      </c>
      <c r="H15" s="26" t="s">
        <v>42</v>
      </c>
    </row>
    <row r="16" spans="1:8" ht="15" customHeight="1" x14ac:dyDescent="0.35">
      <c r="A16" s="11"/>
      <c r="B16" s="12">
        <f t="array" ref="B16:H16">DaysAndWeeks+DATE(CalendarYear,1,1)-WEEKDAY(DATE(CalendarYear,1,1),(WeekStart="Mo")+1)+36</f>
        <v>44956</v>
      </c>
      <c r="C16" s="12">
        <v>44957</v>
      </c>
      <c r="D16" s="12">
        <v>44958</v>
      </c>
      <c r="E16" s="12">
        <v>44959</v>
      </c>
      <c r="F16" s="12">
        <v>44960</v>
      </c>
      <c r="G16" s="12">
        <v>44961</v>
      </c>
      <c r="H16" s="12">
        <v>44962</v>
      </c>
    </row>
    <row r="17" spans="1:8" ht="39.75" customHeight="1" x14ac:dyDescent="0.35">
      <c r="A17" s="11"/>
      <c r="B17" s="26" t="s">
        <v>39</v>
      </c>
      <c r="C17" s="16"/>
      <c r="D17" s="13"/>
      <c r="E17" s="13"/>
      <c r="F17" s="13"/>
      <c r="G17" s="13"/>
      <c r="H17" s="13"/>
    </row>
    <row r="18" spans="1:8" x14ac:dyDescent="0.35">
      <c r="A18" s="11"/>
      <c r="B18" s="37" t="s">
        <v>99</v>
      </c>
      <c r="C18" s="11"/>
      <c r="D18" s="11"/>
      <c r="E18" s="11"/>
      <c r="F18" s="11"/>
      <c r="G18" s="11"/>
      <c r="H18" s="11"/>
    </row>
  </sheetData>
  <sheetProtection algorithmName="SHA-512" hashValue="q5rsGeiToy27V9G7xabEb1ePdOq5Po+gOnGhb4nNVitiiUZVOIapv9K2rSG6rBaOb96+6QnG5uEhAZ82ZPbq8w==" saltValue="z5cnzEOgWYmnnnYAKT5Akw==" spinCount="100000" sheet="1" objects="1" scenarios="1"/>
  <dataConsolidate/>
  <conditionalFormatting sqref="B6:G6">
    <cfRule type="expression" dxfId="28" priority="4">
      <formula>DAY(B6)&gt;8</formula>
    </cfRule>
  </conditionalFormatting>
  <conditionalFormatting sqref="B14:H14 B16:H16 C15 H15 C17:H17">
    <cfRule type="expression" dxfId="27" priority="2">
      <formula>AND(DAY(B14)&gt;=1,DAY(B14)&lt;=15)</formula>
    </cfRule>
  </conditionalFormatting>
  <dataValidations xWindow="40" yWindow="320" count="12">
    <dataValidation type="list" errorStyle="warning" allowBlank="1" showInputMessage="1" showErrorMessage="1" errorTitle="Calendar cannot use this value." error="Select a day from the entries in the list. Select CANCEL, then ALT+DOWN ARROW to pick from the dropdown list" prompt="Select the starting day of the week from the dropdown list. Press ALT+DOWN ARROW to open the dropdown list then press ENTER to choose one of the items" sqref="E2" xr:uid="{00000000-0002-0000-0000-000000000000}">
      <formula1>"Mo, Su"</formula1>
    </dataValidation>
    <dataValidation allowBlank="1" showInputMessage="1" prompt="Enter calendar year in this cell" sqref="C2" xr:uid="{00000000-0002-0000-0000-000001000000}"/>
    <dataValidation allowBlank="1" showInputMessage="1" prompt="Automatically determined starting day of the week. To change weekdays, select a new starting day of the week in cell E2" sqref="B5" xr:uid="{00000000-0002-0000-0000-000002000000}"/>
    <dataValidation allowBlank="1" showInputMessage="1" prompt="Automatically determined weekday" sqref="C5:H5" xr:uid="{00000000-0002-0000-0000-000003000000}"/>
    <dataValidation allowBlank="1" showInputMessage="1" showErrorMessage="1" prompt="Calendar year, automatically determined by the year input in C2" sqref="B3" xr:uid="{00000000-0002-0000-0000-000004000000}"/>
    <dataValidation allowBlank="1" showInputMessage="1" prompt="Navigation link to the next month" sqref="D3" xr:uid="{00000000-0002-0000-0000-000005000000}"/>
    <dataValidation allowBlank="1" showInputMessage="1" prompt="Create a 12-month calendar in this worksheet. Customize calendar year in cell C2 &amp; Week Start Day in cell E2 to automatically update calendar for each month in separate worksheets" sqref="A1" xr:uid="{00000000-0002-0000-0000-000006000000}"/>
    <dataValidation allowBlank="1" showInputMessage="1" prompt="Rows 6, 8, 10, 12, 14, and 16 contain dates of the month, including the previous and next month, if applicable" sqref="B6" xr:uid="{00000000-0002-0000-0000-000007000000}"/>
    <dataValidation allowBlank="1" showInputMessage="1" prompt="Enter daily notes in rows 7, 9, 11, 13, 15 and 17, columns B through H" sqref="B7" xr:uid="{00000000-0002-0000-0000-000008000000}"/>
    <dataValidation allowBlank="1" showInputMessage="1" showErrorMessage="1" prompt="Enter calendar year in cell at right" sqref="B2" xr:uid="{00000000-0002-0000-0000-000009000000}"/>
    <dataValidation allowBlank="1" showInputMessage="1" showErrorMessage="1" prompt="Select Week Start day in cell at right" sqref="D2" xr:uid="{00000000-0002-0000-0000-00000A000000}"/>
    <dataValidation allowBlank="1" showInputMessage="1" showErrorMessage="1" prompt="Month for this worksheet is in this cell. Calendar starts in cell below and contains dates from previous, current and next month" sqref="B4" xr:uid="{00000000-0002-0000-0000-00000B000000}"/>
  </dataValidations>
  <hyperlinks>
    <hyperlink ref="D3" location="FEB!A1" tooltip="Navigation link to the next month" display="FEBRUARY -&gt;" xr:uid="{00000000-0004-0000-0000-000000000000}"/>
    <hyperlink ref="H13" location="APPENDIX!A8" display="Monthly Medal Race" xr:uid="{3FB004FA-F93E-4742-A235-D4AE0E66ADD0}"/>
    <hyperlink ref="D9" location="APPENDIX!A2" display="High Performance Training" xr:uid="{ADBCD465-2B8D-4774-925D-9B7904613CC9}"/>
    <hyperlink ref="E9" location="APPENDIX!A2" display="High Performance Training" xr:uid="{CE207178-6A46-4A35-A1E2-44FCDDD868A2}"/>
    <hyperlink ref="E11" location="APPENDIX!A2" display="High Performance Training" xr:uid="{3FED7F6F-2253-470A-BF5A-DF87D1B3B1AB}"/>
    <hyperlink ref="D11" location="APPENDIX!A2" display="High Performance Training" xr:uid="{93145E84-60B7-414A-BB79-FCCEE338662C}"/>
    <hyperlink ref="B11" location="APPENDIX!A2" display="High Performance Training" xr:uid="{7624D93F-D439-4B95-8589-AB806142626C}"/>
    <hyperlink ref="B13" location="APPENDIX!A2" display="High Performance Training" xr:uid="{1D0A9D10-1B76-47DA-9620-B9A5EFA51A20}"/>
    <hyperlink ref="D13" location="APPENDIX!A2" display="High Performance Training" xr:uid="{77B71A07-6362-490E-BEAF-05A42B12ADEB}"/>
    <hyperlink ref="E13" location="APPENDIX!A2" display="High Performance Training" xr:uid="{3E7B72B8-D6C6-4E83-ADA0-F7EC341468A1}"/>
    <hyperlink ref="E15" location="APPENDIX!A2" display="High Performance Training" xr:uid="{3F1ADA31-2E5D-456E-827C-0D50890B64C1}"/>
    <hyperlink ref="D15" location="APPENDIX!A2" display="High Performance Training" xr:uid="{4ACE8DC7-2FAE-4550-B63F-9E52027AAF69}"/>
    <hyperlink ref="B17" location="APPENDIX!A2" display="High Performance Training" xr:uid="{5C10DFF0-DF9D-438C-B820-4E96896C051C}"/>
    <hyperlink ref="B9" location="APPENDIX!A2" display="APPENDIX!A2" xr:uid="{85AD2221-182F-4951-8B5B-5C5C0ADFDA5A}"/>
    <hyperlink ref="B15" location="APPENDIX!A2" display="APPENDIX!A2" xr:uid="{E57685DE-5E33-4C06-9C07-C16637C19181}"/>
    <hyperlink ref="F9" location="APPENDIX!A3" display="Class Specific Training" xr:uid="{74A8ADDC-CC3D-4917-B4DE-6A6CAB939183}"/>
    <hyperlink ref="F11" location="APPENDIX!A3" display="Class Specific Training" xr:uid="{69B074A6-3520-4763-A84F-474ECA7FCF11}"/>
    <hyperlink ref="F13" location="APPENDIX!A3" display="Class Specific Training" xr:uid="{06011596-7BE8-4580-9A23-313442F9FA90}"/>
    <hyperlink ref="F15" location="APPENDIX!A3" display="Class Specific Training" xr:uid="{216EB8D2-6283-45FC-A1B5-A9EAEA4EC404}"/>
    <hyperlink ref="G9" location="APPENDIX!A4" display="Learn to Sail" xr:uid="{D9B783ED-ABD8-4733-83FB-F3D6322F04DF}"/>
    <hyperlink ref="G11" location="APPENDIX!A4" display="Learn to Sail" xr:uid="{276B5C5E-7B28-4BBC-A062-2EABE480F175}"/>
    <hyperlink ref="G13" location="APPENDIX!A4" display="Learn to Sail" xr:uid="{DA5F6B35-E6DE-4985-8944-1707394517D8}"/>
    <hyperlink ref="G15" location="APPENDIX!A4" display="Learn to Sail" xr:uid="{BF8E5B11-94D2-427B-9F3C-5BEF35BF3BE8}"/>
    <hyperlink ref="H9" location="APPENDIX!A5" display="Free Practice Race" xr:uid="{16722E62-5730-4AFD-9AB6-607DE57FBF6D}"/>
    <hyperlink ref="H11" location="APPENDIX!A5" display="Free Practice Race" xr:uid="{B44D6102-2A8D-4A2D-A61A-E41BD163DAD4}"/>
    <hyperlink ref="H15" location="APPENDIX!A6" display="Match Racing Practice" xr:uid="{27E9D2BB-C5BF-4530-BE78-AF464AE8CA19}"/>
  </hyperlinks>
  <printOptions horizontalCentered="1"/>
  <pageMargins left="0.5" right="0.5" top="0.4" bottom="0.4" header="0.3" footer="0.3"/>
  <pageSetup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0" tint="-4.9989318521683403E-2"/>
    <pageSetUpPr fitToPage="1"/>
  </sheetPr>
  <dimension ref="B1:H16"/>
  <sheetViews>
    <sheetView showGridLines="0" zoomScale="80" zoomScaleNormal="80" workbookViewId="0">
      <selection activeCell="B2" sqref="B2"/>
    </sheetView>
  </sheetViews>
  <sheetFormatPr defaultRowHeight="14.5" x14ac:dyDescent="0.35"/>
  <cols>
    <col min="1" max="1" width="2.765625" customWidth="1"/>
    <col min="2" max="8" width="13.765625" customWidth="1"/>
  </cols>
  <sheetData>
    <row r="1" spans="2:8" ht="30" customHeight="1" x14ac:dyDescent="0.65">
      <c r="B1" s="6">
        <f>CalendarYear</f>
        <v>2023</v>
      </c>
      <c r="C1" s="5" t="s">
        <v>16</v>
      </c>
      <c r="D1" s="5" t="s">
        <v>15</v>
      </c>
      <c r="E1" s="1"/>
    </row>
    <row r="2" spans="2:8" ht="45" customHeight="1" x14ac:dyDescent="0.35">
      <c r="B2" s="7" t="s">
        <v>1</v>
      </c>
      <c r="C2" s="7"/>
      <c r="D2" s="7"/>
      <c r="E2" s="7"/>
      <c r="F2" s="2"/>
    </row>
    <row r="3" spans="2:8" ht="18.75" customHeight="1" x14ac:dyDescent="0.35">
      <c r="B3" s="4" t="str">
        <f>WeekStart</f>
        <v>Mo</v>
      </c>
      <c r="C3" s="4" t="str">
        <f t="shared" ref="C3:H3" si="0">LEFT(TEXT(C4,"ddd"),2)</f>
        <v>Tu</v>
      </c>
      <c r="D3" s="4" t="str">
        <f t="shared" si="0"/>
        <v>We</v>
      </c>
      <c r="E3" s="4" t="str">
        <f t="shared" si="0"/>
        <v>Th</v>
      </c>
      <c r="F3" s="4" t="str">
        <f t="shared" si="0"/>
        <v>Fr</v>
      </c>
      <c r="G3" s="4" t="str">
        <f t="shared" si="0"/>
        <v>Sa</v>
      </c>
      <c r="H3" s="4" t="str">
        <f t="shared" si="0"/>
        <v>Su</v>
      </c>
    </row>
    <row r="4" spans="2:8" ht="16.5" customHeight="1" x14ac:dyDescent="0.35">
      <c r="B4" s="3">
        <f t="array" ref="B4:H4">DaysAndWeeks+DATE(CalendarYear,2,1)-WEEKDAY(DATE(CalendarYear,2,1),(WeekStart="Mo")+1)+1</f>
        <v>44956</v>
      </c>
      <c r="C4" s="3">
        <v>44957</v>
      </c>
      <c r="D4" s="3">
        <v>44958</v>
      </c>
      <c r="E4" s="3">
        <v>44959</v>
      </c>
      <c r="F4" s="3">
        <v>44960</v>
      </c>
      <c r="G4" s="3">
        <v>44961</v>
      </c>
      <c r="H4" s="3">
        <v>44962</v>
      </c>
    </row>
    <row r="5" spans="2:8" ht="39.75" customHeight="1" x14ac:dyDescent="0.35">
      <c r="B5" s="18"/>
      <c r="C5" s="18"/>
      <c r="D5" s="26" t="s">
        <v>39</v>
      </c>
      <c r="E5" s="31" t="s">
        <v>39</v>
      </c>
      <c r="F5" s="26" t="s">
        <v>53</v>
      </c>
      <c r="G5" s="26" t="s">
        <v>40</v>
      </c>
      <c r="H5" s="26" t="s">
        <v>41</v>
      </c>
    </row>
    <row r="6" spans="2:8" ht="15" customHeight="1" x14ac:dyDescent="0.35">
      <c r="B6" s="3">
        <f t="array" ref="B6:H6">DaysAndWeeks+DATE(CalendarYear,2,1)-WEEKDAY(DATE(CalendarYear,2,1),(WeekStart="Mo")+1)+8</f>
        <v>44963</v>
      </c>
      <c r="C6" s="3">
        <v>44964</v>
      </c>
      <c r="D6" s="3">
        <v>44965</v>
      </c>
      <c r="E6" s="3">
        <v>44966</v>
      </c>
      <c r="F6" s="3">
        <v>44967</v>
      </c>
      <c r="G6" s="3">
        <v>44968</v>
      </c>
      <c r="H6" s="3">
        <v>44969</v>
      </c>
    </row>
    <row r="7" spans="2:8" ht="39.75" customHeight="1" x14ac:dyDescent="0.35">
      <c r="B7" s="26" t="s">
        <v>39</v>
      </c>
      <c r="C7" s="24"/>
      <c r="D7" s="26" t="s">
        <v>39</v>
      </c>
      <c r="E7" s="31" t="s">
        <v>39</v>
      </c>
      <c r="F7" s="26" t="s">
        <v>53</v>
      </c>
      <c r="G7" s="26" t="s">
        <v>40</v>
      </c>
      <c r="H7" s="26" t="s">
        <v>58</v>
      </c>
    </row>
    <row r="8" spans="2:8" ht="15" customHeight="1" x14ac:dyDescent="0.35">
      <c r="B8" s="3">
        <f t="array" ref="B8:H8">DaysAndWeeks+DATE(CalendarYear,2,1)-WEEKDAY(DATE(CalendarYear,2,1),(WeekStart="Mo")+1)+15</f>
        <v>44970</v>
      </c>
      <c r="C8" s="3">
        <v>44971</v>
      </c>
      <c r="D8" s="3">
        <v>44972</v>
      </c>
      <c r="E8" s="3">
        <v>44973</v>
      </c>
      <c r="F8" s="3">
        <v>44974</v>
      </c>
      <c r="G8" s="19">
        <v>44975</v>
      </c>
      <c r="H8" s="3">
        <v>44976</v>
      </c>
    </row>
    <row r="9" spans="2:8" ht="39.75" customHeight="1" x14ac:dyDescent="0.35">
      <c r="B9" s="26" t="s">
        <v>39</v>
      </c>
      <c r="C9" s="24"/>
      <c r="D9" s="26" t="s">
        <v>39</v>
      </c>
      <c r="E9" s="31" t="s">
        <v>39</v>
      </c>
      <c r="F9" s="26" t="s">
        <v>53</v>
      </c>
      <c r="G9" s="35" t="s">
        <v>101</v>
      </c>
      <c r="H9" s="25" t="s">
        <v>45</v>
      </c>
    </row>
    <row r="10" spans="2:8" ht="15" customHeight="1" x14ac:dyDescent="0.35">
      <c r="B10" s="3">
        <f t="array" ref="B10:H10">DaysAndWeeks+DATE(CalendarYear,2,1)-WEEKDAY(DATE(CalendarYear,2,1),(WeekStart="Mo")+1)+22</f>
        <v>44977</v>
      </c>
      <c r="C10" s="3">
        <v>44978</v>
      </c>
      <c r="D10" s="3">
        <v>44979</v>
      </c>
      <c r="E10" s="19">
        <v>44980</v>
      </c>
      <c r="F10" s="3">
        <v>44981</v>
      </c>
      <c r="G10" s="3">
        <v>44982</v>
      </c>
      <c r="H10" s="3">
        <v>44983</v>
      </c>
    </row>
    <row r="11" spans="2:8" ht="40.5" customHeight="1" x14ac:dyDescent="0.35">
      <c r="B11" s="26" t="s">
        <v>39</v>
      </c>
      <c r="C11" s="24"/>
      <c r="D11" s="31" t="s">
        <v>39</v>
      </c>
      <c r="E11" s="26" t="s">
        <v>100</v>
      </c>
      <c r="F11" s="26" t="s">
        <v>53</v>
      </c>
      <c r="G11" s="26" t="s">
        <v>40</v>
      </c>
      <c r="H11" s="25" t="s">
        <v>43</v>
      </c>
    </row>
    <row r="12" spans="2:8" ht="15" customHeight="1" x14ac:dyDescent="0.35">
      <c r="B12" s="3">
        <f t="array" ref="B12:H12">DaysAndWeeks+DATE(CalendarYear,2,1)-WEEKDAY(DATE(CalendarYear,2,1),(WeekStart="Mo")+1)+29</f>
        <v>44984</v>
      </c>
      <c r="C12" s="3">
        <v>44985</v>
      </c>
      <c r="D12" s="3">
        <v>44986</v>
      </c>
      <c r="E12" s="3">
        <v>44987</v>
      </c>
      <c r="F12" s="3">
        <v>44988</v>
      </c>
      <c r="G12" s="3">
        <v>44989</v>
      </c>
      <c r="H12" s="3">
        <v>44990</v>
      </c>
    </row>
    <row r="13" spans="2:8" ht="39.75" customHeight="1" x14ac:dyDescent="0.35">
      <c r="B13" s="26" t="s">
        <v>39</v>
      </c>
      <c r="C13" s="24"/>
      <c r="D13" s="13"/>
      <c r="E13" s="13"/>
      <c r="F13" s="13"/>
      <c r="G13" s="13"/>
      <c r="H13" s="13"/>
    </row>
    <row r="14" spans="2:8" ht="15" customHeight="1" x14ac:dyDescent="0.35">
      <c r="B14" s="3">
        <f t="array" ref="B14:H14">DaysAndWeeks+DATE(CalendarYear,2,1)-WEEKDAY(DATE(CalendarYear,2,1),(WeekStart="Mo")+1)+36</f>
        <v>44991</v>
      </c>
      <c r="C14" s="3">
        <v>44992</v>
      </c>
      <c r="D14" s="3">
        <v>44993</v>
      </c>
      <c r="E14" s="3">
        <v>44994</v>
      </c>
      <c r="F14" s="3">
        <v>44995</v>
      </c>
      <c r="G14" s="3">
        <v>44996</v>
      </c>
      <c r="H14" s="3">
        <v>44997</v>
      </c>
    </row>
    <row r="15" spans="2:8" ht="39.75" customHeight="1" x14ac:dyDescent="0.35">
      <c r="B15" s="13"/>
      <c r="C15" s="13"/>
      <c r="D15" s="13"/>
      <c r="E15" s="13"/>
      <c r="F15" s="13"/>
      <c r="G15" s="13"/>
      <c r="H15" s="13"/>
    </row>
    <row r="16" spans="2:8" x14ac:dyDescent="0.35">
      <c r="B16" s="37" t="s">
        <v>99</v>
      </c>
    </row>
  </sheetData>
  <sheetProtection algorithmName="SHA-512" hashValue="Du/04mmOm5L0qHrT44z1a+w1CVLyjGayndYJ1Y30A82cstqTneC0+bD4BgCmEAuIb/IP8avTPsm7Jm/TjKMNjQ==" saltValue="Gdc9yA36R3AEOhdsF5pZ1g==" spinCount="100000" sheet="1" objects="1" scenarios="1"/>
  <conditionalFormatting sqref="B4:G4">
    <cfRule type="expression" dxfId="26" priority="2">
      <formula>DAY(B4)&gt;8</formula>
    </cfRule>
  </conditionalFormatting>
  <conditionalFormatting sqref="B12:H12 B14:H15 C13:H13">
    <cfRule type="expression" dxfId="25" priority="1">
      <formula>AND(DAY(B12)&gt;=1,DAY(B12)&lt;=15)</formula>
    </cfRule>
  </conditionalFormatting>
  <dataValidations count="9">
    <dataValidation allowBlank="1" showInputMessage="1" prompt="Automatically determined weekday" sqref="C3:H3" xr:uid="{00000000-0002-0000-0100-000000000000}"/>
    <dataValidation allowBlank="1" showInputMessage="1" prompt="Automatically determined starting day of the week. To change weekdays, select a new starting day of the week in E2 of 'JANUARY' worksheet" sqref="B3" xr:uid="{00000000-0002-0000-0100-000001000000}"/>
    <dataValidation allowBlank="1" showInputMessage="1" prompt="Calendar year, automatically determined by the year set in C2 of the January worksheet" sqref="B1" xr:uid="{00000000-0002-0000-0100-000002000000}"/>
    <dataValidation allowBlank="1" showInputMessage="1" prompt="Rows 4, 6, 8, 10, 12, and 14 contain dates of the month, including the previous and next month, if applicable" sqref="B4" xr:uid="{00000000-0002-0000-0100-000003000000}"/>
    <dataValidation allowBlank="1" showInputMessage="1" prompt="Enter daily notes in rows 5, 7, 9, 11, 13, and 15, columns B through H" sqref="B5" xr:uid="{00000000-0002-0000-0100-000004000000}"/>
    <dataValidation allowBlank="1" showInputMessage="1" prompt="Navigation link to the previous month" sqref="C1" xr:uid="{00000000-0002-0000-0100-000005000000}"/>
    <dataValidation allowBlank="1" showInputMessage="1" prompt="Navigation link to the next month" sqref="D1" xr:uid="{00000000-0002-0000-0100-000006000000}"/>
    <dataValidation allowBlank="1" showInputMessage="1" showErrorMessage="1" prompt="Plan the month of February in this worksheet. Navigation links to the previous and next months are in C1 and D1" sqref="A1" xr:uid="{00000000-0002-0000-0100-000007000000}"/>
    <dataValidation allowBlank="1" showInputMessage="1" showErrorMessage="1" prompt="Month for this worksheet is in this cell. Calendar starts in cell below and contains dates from previous, current, and next month" sqref="B2" xr:uid="{00000000-0002-0000-0100-000008000000}"/>
  </dataValidations>
  <hyperlinks>
    <hyperlink ref="D1" location="MAR!A1" tooltip="Navigation link to the next month" display="MARCH -&gt;" xr:uid="{00000000-0004-0000-0100-000000000000}"/>
    <hyperlink ref="C1" location="JAN!A3" tooltip="Navigation link to the previous month" display="&lt;- JANUARY" xr:uid="{00000000-0004-0000-0100-000001000000}"/>
    <hyperlink ref="H9" location="APPENDIX!A8" display="Monthly Medal Race" xr:uid="{164DE467-5A63-495E-84A8-7B3ED3FC0D35}"/>
    <hyperlink ref="H11" location="APPENDIX!A9" display="Merdeka Day Race" xr:uid="{E67D6F26-1182-4686-BE62-DFDA0B20B9CE}"/>
    <hyperlink ref="D5" location="APPENDIX!A2" display="High Performance Training" xr:uid="{A87D3B28-1CFB-4A1B-9956-884071B3464E}"/>
    <hyperlink ref="E5" location="APPENDIX!A2" display="High Performance Training" xr:uid="{8F518C9C-E788-479B-B413-2714C71687F7}"/>
    <hyperlink ref="E7" location="APPENDIX!A2" display="High Performance Training" xr:uid="{C5F42116-DCE7-44D8-8D14-45799A06748D}"/>
    <hyperlink ref="D7" location="APPENDIX!A2" display="High Performance Training" xr:uid="{779C0644-CD47-4BC3-90DB-778EDC17BF4E}"/>
    <hyperlink ref="B7" location="APPENDIX!A2" display="High Performance Training" xr:uid="{B5813FA4-73C5-4C8A-8E06-23E843471971}"/>
    <hyperlink ref="B9" location="APPENDIX!A2" display="High Performance Training" xr:uid="{62297E24-6D6A-4230-BADC-7D97D0381DB5}"/>
    <hyperlink ref="D9" location="APPENDIX!A2" display="High Performance Training" xr:uid="{CA0A8998-DA99-4AA9-A3A6-2D4455427B74}"/>
    <hyperlink ref="E9" location="APPENDIX!A2" display="High Performance Training" xr:uid="{E1E606E9-A6E2-4632-A0B5-F30F27549342}"/>
    <hyperlink ref="D11" location="APPENDIX!A2" display="High Performance Training" xr:uid="{47502C67-5845-4C28-8149-07FA45625EE9}"/>
    <hyperlink ref="B11" location="APPENDIX!A2" display="High Performance Training" xr:uid="{7B0953E2-0164-4DF4-B1CC-D8EBD2755ABD}"/>
    <hyperlink ref="B13" location="APPENDIX!A2" display="High Performance Training" xr:uid="{0C53401D-17A7-450E-8994-1A802DF05393}"/>
    <hyperlink ref="E11" location="APPENDIX!A2" display="APPENDIX!A2" xr:uid="{51B517AC-058C-42E5-AEE9-C08265DD027B}"/>
    <hyperlink ref="F5" location="APPENDIX!A3" display="Class Specific Training" xr:uid="{BB3DB66F-F9FD-4A73-8E2F-5E7BBF52F020}"/>
    <hyperlink ref="F7" location="APPENDIX!A3" display="Class Specific Training" xr:uid="{A1531F70-661A-431E-9002-27DE98247532}"/>
    <hyperlink ref="F9" location="APPENDIX!A3" display="Class Specific Training" xr:uid="{62C7C8C5-DBE0-46F9-8ABA-F22FBD5E2204}"/>
    <hyperlink ref="F11" location="APPENDIX!A3" display="Class Specific Training" xr:uid="{B62DDA4E-55D2-459F-8D01-C386308F5487}"/>
    <hyperlink ref="G5" location="APPENDIX!A4" display="Learn to Sail" xr:uid="{2B22C17E-CAD9-4F4C-AD94-AA2B687A55A5}"/>
    <hyperlink ref="G7" location="APPENDIX!A4" display="Learn to Sail" xr:uid="{A8B38E5D-ABA5-4DFE-B8DE-1EFCF8FD97CA}"/>
    <hyperlink ref="G11" location="APPENDIX!A4" display="Learn to Sail" xr:uid="{8154D76B-05AC-4AF6-AB16-60915AFEB41D}"/>
    <hyperlink ref="G9" location="APPENDIX!A4" tooltip="Learn To Sail" display="APPENDIX!A4" xr:uid="{2E5E369E-6EC9-4FEB-9CA4-13458E738AA9}"/>
    <hyperlink ref="H5" location="APPENDIX!A5" display="Free Practice Race" xr:uid="{F1A31426-FB15-417B-82F4-A9EFB699DAB8}"/>
    <hyperlink ref="H7" location="APPENDIX!A7" display="Race Management Training" xr:uid="{580A1E7B-8FB9-4047-B166-A676B4663563}"/>
  </hyperlinks>
  <printOptions horizontalCentered="1"/>
  <pageMargins left="0.09" right="0.5" top="0.75" bottom="0.75" header="0.3" footer="0.3"/>
  <pageSetup fitToHeight="0" orientation="landscape" horizontalDpi="4294967293"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0" tint="-0.14999847407452621"/>
    <pageSetUpPr fitToPage="1"/>
  </sheetPr>
  <dimension ref="B1:M16"/>
  <sheetViews>
    <sheetView showGridLines="0" zoomScale="80" zoomScaleNormal="80" workbookViewId="0">
      <selection activeCell="C1" sqref="C1"/>
    </sheetView>
  </sheetViews>
  <sheetFormatPr defaultRowHeight="14.5" x14ac:dyDescent="0.35"/>
  <cols>
    <col min="1" max="1" width="2.765625" customWidth="1"/>
    <col min="2" max="8" width="13.765625" customWidth="1"/>
  </cols>
  <sheetData>
    <row r="1" spans="2:13" ht="30" customHeight="1" x14ac:dyDescent="0.65">
      <c r="B1" s="6">
        <f>CalendarYear</f>
        <v>2023</v>
      </c>
      <c r="C1" s="5" t="s">
        <v>18</v>
      </c>
      <c r="D1" s="5" t="s">
        <v>17</v>
      </c>
      <c r="E1" s="1"/>
      <c r="F1" s="1"/>
      <c r="G1" s="1"/>
      <c r="H1" s="5"/>
    </row>
    <row r="2" spans="2:13" ht="45" customHeight="1" x14ac:dyDescent="0.35">
      <c r="B2" s="7" t="s">
        <v>3</v>
      </c>
      <c r="C2" s="7"/>
      <c r="D2" s="7"/>
      <c r="E2" s="7"/>
      <c r="F2" s="2"/>
    </row>
    <row r="3" spans="2:13" ht="18.75" customHeight="1" x14ac:dyDescent="0.35">
      <c r="B3" s="4" t="str">
        <f>WeekStart</f>
        <v>Mo</v>
      </c>
      <c r="C3" s="4" t="str">
        <f t="shared" ref="C3:H3" si="0">LEFT(TEXT(C4,"ddd"),2)</f>
        <v>Tu</v>
      </c>
      <c r="D3" s="4" t="str">
        <f t="shared" si="0"/>
        <v>We</v>
      </c>
      <c r="E3" s="4" t="str">
        <f t="shared" si="0"/>
        <v>Th</v>
      </c>
      <c r="F3" s="4" t="str">
        <f t="shared" si="0"/>
        <v>Fr</v>
      </c>
      <c r="G3" s="4" t="str">
        <f t="shared" si="0"/>
        <v>Sa</v>
      </c>
      <c r="H3" s="4" t="str">
        <f t="shared" si="0"/>
        <v>Su</v>
      </c>
    </row>
    <row r="4" spans="2:13" ht="16.5" customHeight="1" x14ac:dyDescent="0.35">
      <c r="B4" s="3">
        <f t="array" ref="B4:H4">DaysAndWeeks+DATE(CalendarYear,3,1)-WEEKDAY(DATE(CalendarYear,3,1),(WeekStart="Mo")+1)+1</f>
        <v>44984</v>
      </c>
      <c r="C4" s="3">
        <v>44985</v>
      </c>
      <c r="D4" s="3">
        <v>44986</v>
      </c>
      <c r="E4" s="3">
        <v>44987</v>
      </c>
      <c r="F4" s="3">
        <v>44988</v>
      </c>
      <c r="G4" s="3">
        <v>44989</v>
      </c>
      <c r="H4" s="3">
        <v>44990</v>
      </c>
    </row>
    <row r="5" spans="2:13" ht="39.75" customHeight="1" x14ac:dyDescent="0.35">
      <c r="B5" s="13"/>
      <c r="C5" s="13"/>
      <c r="D5" s="26" t="s">
        <v>39</v>
      </c>
      <c r="E5" s="26" t="s">
        <v>39</v>
      </c>
      <c r="F5" s="26" t="s">
        <v>53</v>
      </c>
      <c r="G5" s="26" t="s">
        <v>40</v>
      </c>
      <c r="H5" s="26" t="s">
        <v>65</v>
      </c>
    </row>
    <row r="6" spans="2:13" ht="15" customHeight="1" x14ac:dyDescent="0.35">
      <c r="B6" s="3">
        <f t="array" ref="B6:H6">DaysAndWeeks+DATE(CalendarYear,3,1)-WEEKDAY(DATE(CalendarYear,3,1),(WeekStart="Mo")+1)+8</f>
        <v>44991</v>
      </c>
      <c r="C6" s="3">
        <v>44992</v>
      </c>
      <c r="D6" s="3">
        <v>44993</v>
      </c>
      <c r="E6" s="3">
        <v>44994</v>
      </c>
      <c r="F6" s="21">
        <v>44995</v>
      </c>
      <c r="G6" s="21">
        <v>44996</v>
      </c>
      <c r="H6" s="3">
        <v>44997</v>
      </c>
    </row>
    <row r="7" spans="2:13" ht="39.75" customHeight="1" x14ac:dyDescent="0.35">
      <c r="B7" s="26" t="s">
        <v>39</v>
      </c>
      <c r="C7" s="27"/>
      <c r="D7" s="26" t="s">
        <v>39</v>
      </c>
      <c r="E7" s="26" t="s">
        <v>39</v>
      </c>
      <c r="F7" s="26" t="s">
        <v>53</v>
      </c>
      <c r="G7" s="26" t="s">
        <v>40</v>
      </c>
      <c r="H7" s="60" t="s">
        <v>60</v>
      </c>
    </row>
    <row r="8" spans="2:13" ht="15" customHeight="1" x14ac:dyDescent="0.35">
      <c r="B8" s="3">
        <f t="array" ref="B8:H8">DaysAndWeeks+DATE(CalendarYear,3,1)-WEEKDAY(DATE(CalendarYear,3,1),(WeekStart="Mo")+1)+15</f>
        <v>44998</v>
      </c>
      <c r="C8" s="3">
        <v>44999</v>
      </c>
      <c r="D8" s="3">
        <v>45000</v>
      </c>
      <c r="E8" s="3">
        <v>45001</v>
      </c>
      <c r="F8" s="21">
        <v>45002</v>
      </c>
      <c r="G8" s="21">
        <v>45003</v>
      </c>
      <c r="H8" s="3">
        <v>45004</v>
      </c>
    </row>
    <row r="9" spans="2:13" ht="39.75" customHeight="1" x14ac:dyDescent="0.35">
      <c r="B9" s="26" t="s">
        <v>39</v>
      </c>
      <c r="C9" s="27"/>
      <c r="D9" s="26" t="s">
        <v>39</v>
      </c>
      <c r="E9" s="26" t="s">
        <v>39</v>
      </c>
      <c r="F9" s="26" t="s">
        <v>53</v>
      </c>
      <c r="G9" s="26" t="s">
        <v>40</v>
      </c>
      <c r="H9" s="25" t="s">
        <v>45</v>
      </c>
    </row>
    <row r="10" spans="2:13" ht="15" customHeight="1" x14ac:dyDescent="0.35">
      <c r="B10" s="3">
        <f t="array" ref="B10:H10">DaysAndWeeks+DATE(CalendarYear,3,1)-WEEKDAY(DATE(CalendarYear,3,1),(WeekStart="Mo")+1)+22</f>
        <v>45005</v>
      </c>
      <c r="C10" s="3">
        <v>45006</v>
      </c>
      <c r="D10" s="3">
        <v>45007</v>
      </c>
      <c r="E10" s="19">
        <v>45008</v>
      </c>
      <c r="F10" s="21">
        <v>45009</v>
      </c>
      <c r="G10" s="21">
        <v>45010</v>
      </c>
      <c r="H10" s="3">
        <v>45011</v>
      </c>
      <c r="M10" s="38"/>
    </row>
    <row r="11" spans="2:13" ht="40.5" customHeight="1" x14ac:dyDescent="0.35">
      <c r="B11" s="26" t="s">
        <v>39</v>
      </c>
      <c r="C11" s="24"/>
      <c r="D11" s="26" t="s">
        <v>39</v>
      </c>
      <c r="E11" s="26" t="s">
        <v>102</v>
      </c>
      <c r="F11" s="26" t="s">
        <v>53</v>
      </c>
      <c r="G11" s="26" t="s">
        <v>40</v>
      </c>
      <c r="H11" s="26" t="s">
        <v>42</v>
      </c>
    </row>
    <row r="12" spans="2:13" ht="15" customHeight="1" x14ac:dyDescent="0.35">
      <c r="B12" s="3">
        <f t="array" ref="B12:H12">DaysAndWeeks+DATE(CalendarYear,3,1)-WEEKDAY(DATE(CalendarYear,3,1),(WeekStart="Mo")+1)+29</f>
        <v>45012</v>
      </c>
      <c r="C12" s="3">
        <v>45013</v>
      </c>
      <c r="D12" s="3">
        <v>45014</v>
      </c>
      <c r="E12" s="3">
        <v>45015</v>
      </c>
      <c r="F12" s="21">
        <v>45016</v>
      </c>
      <c r="G12" s="21">
        <v>45017</v>
      </c>
      <c r="H12" s="3">
        <v>45018</v>
      </c>
    </row>
    <row r="13" spans="2:13" ht="39.75" customHeight="1" x14ac:dyDescent="0.35">
      <c r="B13" s="26" t="s">
        <v>39</v>
      </c>
      <c r="C13" s="24"/>
      <c r="D13" s="26" t="s">
        <v>39</v>
      </c>
      <c r="E13" s="26" t="s">
        <v>39</v>
      </c>
      <c r="F13" s="26" t="s">
        <v>53</v>
      </c>
      <c r="G13" s="22"/>
      <c r="H13" s="13"/>
    </row>
    <row r="14" spans="2:13" ht="15" customHeight="1" x14ac:dyDescent="0.35">
      <c r="B14" s="3">
        <f t="array" ref="B14:H14">DaysAndWeeks+DATE(CalendarYear,3,1)-WEEKDAY(DATE(CalendarYear,3,1),(WeekStart="Mo")+1)+36</f>
        <v>45019</v>
      </c>
      <c r="C14" s="3">
        <v>45020</v>
      </c>
      <c r="D14" s="3">
        <v>45021</v>
      </c>
      <c r="E14" s="3">
        <v>45022</v>
      </c>
      <c r="F14" s="3">
        <v>45023</v>
      </c>
      <c r="G14" s="3">
        <v>45024</v>
      </c>
      <c r="H14" s="3">
        <v>45025</v>
      </c>
    </row>
    <row r="15" spans="2:13" ht="39.75" customHeight="1" x14ac:dyDescent="0.35">
      <c r="B15" s="13"/>
      <c r="C15" s="13"/>
      <c r="D15" s="13"/>
      <c r="E15" s="13"/>
      <c r="F15" s="13"/>
      <c r="G15" s="13"/>
      <c r="H15" s="13"/>
    </row>
    <row r="16" spans="2:13" x14ac:dyDescent="0.35">
      <c r="B16" s="37" t="s">
        <v>99</v>
      </c>
    </row>
  </sheetData>
  <sheetProtection algorithmName="SHA-512" hashValue="qxv9uYAWcfqOT1LVJ3Z/NAKzcnP0FKhEJPCyPEbwBaDYy+mvqbQc+iUcr4yaUttYLLxoim9hWzT8tw0HM6ktVg==" saltValue="5CtulPULnsDhCveZYnzbfQ==" spinCount="100000" sheet="1" objects="1" scenarios="1"/>
  <conditionalFormatting sqref="B4:G4">
    <cfRule type="expression" dxfId="24" priority="3">
      <formula>DAY(B4)&gt;8</formula>
    </cfRule>
  </conditionalFormatting>
  <conditionalFormatting sqref="B12:H12 B14:H15 G13:H13">
    <cfRule type="expression" dxfId="23" priority="2">
      <formula>AND(DAY(B12)&gt;=1,DAY(B12)&lt;=15)</formula>
    </cfRule>
  </conditionalFormatting>
  <conditionalFormatting sqref="H11">
    <cfRule type="expression" dxfId="22" priority="1">
      <formula>AND(DAY(H11)&gt;=1,DAY(H11)&lt;=15)</formula>
    </cfRule>
  </conditionalFormatting>
  <dataValidations count="9">
    <dataValidation allowBlank="1" showInputMessage="1" prompt="Automatically determined weekday" sqref="C3:H3" xr:uid="{00000000-0002-0000-0200-000000000000}"/>
    <dataValidation allowBlank="1" showInputMessage="1" prompt="Automatically determined starting day of the week. To change weekdays, select a new starting day of the week in E2 of 'JANUARY' worksheet" sqref="B3" xr:uid="{00000000-0002-0000-0200-000001000000}"/>
    <dataValidation allowBlank="1" showInputMessage="1" prompt="Calendar year, automatically determined by the year set in C2 of the January worksheet" sqref="B1" xr:uid="{00000000-0002-0000-0200-000002000000}"/>
    <dataValidation allowBlank="1" showInputMessage="1" prompt="Rows 4, 6, 8, 10, 12, and 14 contain dates of the month, including the previous and next month, if applicable" sqref="B4" xr:uid="{00000000-0002-0000-0200-000003000000}"/>
    <dataValidation allowBlank="1" showInputMessage="1" prompt="Enter daily notes in rows 5, 7, 9, 11, 13, and 15, columns B through H" sqref="B5" xr:uid="{00000000-0002-0000-0200-000004000000}"/>
    <dataValidation allowBlank="1" showInputMessage="1" prompt="Navigation link to the next month" sqref="D1" xr:uid="{00000000-0002-0000-0200-000005000000}"/>
    <dataValidation allowBlank="1" showInputMessage="1" prompt="Navigation link to the previous month" sqref="C1" xr:uid="{00000000-0002-0000-0200-000006000000}"/>
    <dataValidation allowBlank="1" showInputMessage="1" showErrorMessage="1" prompt="Plan the month of March in this worksheet. Navigation links to the previous and next months are in C1 and D1 " sqref="A1" xr:uid="{00000000-0002-0000-0200-000007000000}"/>
    <dataValidation allowBlank="1" showInputMessage="1" showErrorMessage="1" prompt="Month for this worksheet is in this cell. Calendar starts in cell below and contains dates from previous, current, and next month" sqref="B2" xr:uid="{00000000-0002-0000-0200-000008000000}"/>
  </dataValidations>
  <hyperlinks>
    <hyperlink ref="D1" location="APR!A1" tooltip="Navigation link to the next month" display="APRIL -&gt;" xr:uid="{00000000-0004-0000-0200-000000000000}"/>
    <hyperlink ref="C1" location="FEB!A1" tooltip="Navigation link to the previous month" display="&lt;- FEBRUARY" xr:uid="{00000000-0004-0000-0200-000001000000}"/>
    <hyperlink ref="H5" location="APPENDIX!A10" display="King George V Pennant - Leg 1" xr:uid="{A1EED204-ED2F-406D-B247-018744955688}"/>
    <hyperlink ref="H7" location="APPENDIX!A11" display="Kelpie Trophy" xr:uid="{4916015C-91A1-4F84-A915-EB0BC25EA550}"/>
    <hyperlink ref="H9" location="APPENDIX!A8" display="Monthly Medal Race" xr:uid="{9E3E62E5-A336-4657-A345-11A1F88AF33D}"/>
    <hyperlink ref="D5" location="APPENDIX!A2" display="High Performance Training" xr:uid="{1320668D-9661-47B8-BAB3-15237E4319E2}"/>
    <hyperlink ref="E5" location="APPENDIX!A2" display="High Performance Training" xr:uid="{78101630-1655-4551-9AA5-3077F6F13DB8}"/>
    <hyperlink ref="B7" location="APPENDIX!A2" display="High Performance Training" xr:uid="{194555CE-8AC3-414B-B3F8-E5DF8BDB3557}"/>
    <hyperlink ref="D7" location="APPENDIX!A2" display="High Performance Training" xr:uid="{6A832CDE-3E6B-413B-A43C-0D93864F2CDB}"/>
    <hyperlink ref="E7" location="APPENDIX!A2" display="High Performance Training" xr:uid="{BB05FDF8-19F3-4642-9DAB-C62284D35399}"/>
    <hyperlink ref="B9" location="APPENDIX!A2" display="High Performance Training" xr:uid="{31445212-C769-4450-94F7-16048BB72533}"/>
    <hyperlink ref="D9" location="APPENDIX!A2" display="High Performance Training" xr:uid="{C9912505-70DF-47DE-A2D7-9873A423EC27}"/>
    <hyperlink ref="E9" location="APPENDIX!A2" display="High Performance Training" xr:uid="{41DE5CB9-303C-468F-AB8E-F4DAA537B55D}"/>
    <hyperlink ref="D11" location="APPENDIX!A2" display="High Performance Training" xr:uid="{F8E3CEE6-83BE-492D-83B9-21B5787AF752}"/>
    <hyperlink ref="B11" location="APPENDIX!A2" display="High Performance Training" xr:uid="{63F73413-831B-4A06-AF7A-103E2EC1F137}"/>
    <hyperlink ref="B13" location="APPENDIX!A2" display="High Performance Training" xr:uid="{AAFF77D0-6572-4D14-B039-E57E0D7314E8}"/>
    <hyperlink ref="D13" location="APPENDIX!A2" display="High Performance Training" xr:uid="{33DD9817-5F5C-4D0E-8D05-1EA741E03D02}"/>
    <hyperlink ref="E13" location="APPENDIX!A2" display="High Performance Training" xr:uid="{9C99054D-3054-42C3-804D-F00CE0A81A33}"/>
    <hyperlink ref="E11" location="APPENDIX!A2" display="APPENDIX!A2" xr:uid="{B5C77D58-8347-407E-8DF1-0EB16303BFE5}"/>
    <hyperlink ref="F5" location="APPENDIX!A3" display="Class Specific Training" xr:uid="{8E30D61D-438F-44D4-BC31-0B42BAE2BD6A}"/>
    <hyperlink ref="F7" location="APPENDIX!A3" display="Class Specific Training" xr:uid="{8ED659ED-8E4C-4F4A-8E2A-D5074D115836}"/>
    <hyperlink ref="F9" location="APPENDIX!A3" display="Class Specific Training" xr:uid="{D022CA9C-2CE9-450E-B734-0E5E05AD73BB}"/>
    <hyperlink ref="F11" location="APPENDIX!A3" display="Class Specific Training" xr:uid="{182C83E8-1594-4872-BC89-714896C0BAA4}"/>
    <hyperlink ref="F13" location="APPENDIX!A3" display="Class Specific Training" xr:uid="{14FF1DA7-BB08-4B64-BF6B-17149DB6BB3F}"/>
    <hyperlink ref="G5" location="APPENDIX!A4" display="Learn to Sail" xr:uid="{87275FF9-8947-43A1-B063-8D119D3A3182}"/>
    <hyperlink ref="G7" location="APPENDIX!A4" display="Learn to Sail" xr:uid="{D092601C-F89B-4B99-8FE7-4C3C232DA7E6}"/>
    <hyperlink ref="G9" location="APPENDIX!A4" display="Learn to Sail" xr:uid="{D8DF3365-2B5A-4E32-BDBE-F4A75195EFCB}"/>
    <hyperlink ref="G11" location="APPENDIX!A4" display="Learn to Sail" xr:uid="{530D83B2-4E62-471A-B433-3DA98277A034}"/>
    <hyperlink ref="H11" location="APPENDIX!A6" display="Match Racing Practice" xr:uid="{BD6745C8-2D82-4E12-90F0-99874F5F70DC}"/>
  </hyperlinks>
  <printOptions horizontalCentered="1"/>
  <pageMargins left="0.09" right="0.5" top="0.75" bottom="0.75" header="0.3" footer="0.3"/>
  <pageSetup scale="78" fitToHeight="0" orientation="landscape" horizontalDpi="4294967293"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249977111117893"/>
    <pageSetUpPr fitToPage="1"/>
  </sheetPr>
  <dimension ref="B1:H16"/>
  <sheetViews>
    <sheetView showGridLines="0" zoomScale="80" zoomScaleNormal="80" workbookViewId="0">
      <selection activeCell="C1" sqref="C1"/>
    </sheetView>
  </sheetViews>
  <sheetFormatPr defaultRowHeight="14.5" x14ac:dyDescent="0.35"/>
  <cols>
    <col min="1" max="1" width="2.765625" customWidth="1"/>
    <col min="2" max="8" width="13.765625" customWidth="1"/>
  </cols>
  <sheetData>
    <row r="1" spans="2:8" ht="30" customHeight="1" x14ac:dyDescent="0.65">
      <c r="B1" s="6">
        <f>CalendarYear</f>
        <v>2023</v>
      </c>
      <c r="C1" s="5" t="s">
        <v>22</v>
      </c>
      <c r="D1" s="5" t="s">
        <v>23</v>
      </c>
      <c r="E1" s="1"/>
      <c r="F1" s="1"/>
      <c r="G1" s="1"/>
      <c r="H1" s="5"/>
    </row>
    <row r="2" spans="2:8" ht="45" customHeight="1" x14ac:dyDescent="0.35">
      <c r="B2" s="7" t="s">
        <v>4</v>
      </c>
      <c r="C2" s="7"/>
      <c r="D2" s="7"/>
      <c r="E2" s="7"/>
      <c r="F2" s="2"/>
    </row>
    <row r="3" spans="2:8" ht="18.75" customHeight="1" x14ac:dyDescent="0.35">
      <c r="B3" s="4" t="str">
        <f>WeekStart</f>
        <v>Mo</v>
      </c>
      <c r="C3" s="4" t="str">
        <f t="shared" ref="C3:H3" si="0">LEFT(TEXT(C4,"ddd"),2)</f>
        <v>Tu</v>
      </c>
      <c r="D3" s="4" t="str">
        <f t="shared" si="0"/>
        <v>We</v>
      </c>
      <c r="E3" s="4" t="str">
        <f t="shared" si="0"/>
        <v>Th</v>
      </c>
      <c r="F3" s="4" t="str">
        <f t="shared" si="0"/>
        <v>Fr</v>
      </c>
      <c r="G3" s="4" t="str">
        <f t="shared" si="0"/>
        <v>Sa</v>
      </c>
      <c r="H3" s="4" t="str">
        <f t="shared" si="0"/>
        <v>Su</v>
      </c>
    </row>
    <row r="4" spans="2:8" ht="16.5" customHeight="1" x14ac:dyDescent="0.35">
      <c r="B4" s="3">
        <f t="array" ref="B4:H4">DaysAndWeeks+DATE(CalendarYear,4,1)-WEEKDAY(DATE(CalendarYear,4,1),(WeekStart="Mo")+1)+1</f>
        <v>45012</v>
      </c>
      <c r="C4" s="3">
        <v>45013</v>
      </c>
      <c r="D4" s="3">
        <v>45014</v>
      </c>
      <c r="E4" s="3">
        <v>45015</v>
      </c>
      <c r="F4" s="3">
        <v>45016</v>
      </c>
      <c r="G4" s="3">
        <v>45017</v>
      </c>
      <c r="H4" s="3">
        <v>45018</v>
      </c>
    </row>
    <row r="5" spans="2:8" ht="39.75" customHeight="1" x14ac:dyDescent="0.35">
      <c r="B5" s="13"/>
      <c r="C5" s="13"/>
      <c r="D5" s="13"/>
      <c r="E5" s="13"/>
      <c r="F5" s="13"/>
      <c r="G5" s="26" t="s">
        <v>40</v>
      </c>
      <c r="H5" s="26" t="s">
        <v>70</v>
      </c>
    </row>
    <row r="6" spans="2:8" ht="15" customHeight="1" x14ac:dyDescent="0.35">
      <c r="B6" s="3">
        <f t="array" ref="B6:H6">DaysAndWeeks+DATE(CalendarYear,4,1)-WEEKDAY(DATE(CalendarYear,4,1),(WeekStart="Mo")+1)+8</f>
        <v>45019</v>
      </c>
      <c r="C6" s="3">
        <v>45020</v>
      </c>
      <c r="D6" s="3">
        <v>45021</v>
      </c>
      <c r="E6" s="3">
        <v>45022</v>
      </c>
      <c r="F6" s="3">
        <v>45023</v>
      </c>
      <c r="G6" s="3">
        <v>45024</v>
      </c>
      <c r="H6" s="3">
        <v>45025</v>
      </c>
    </row>
    <row r="7" spans="2:8" ht="39.75" customHeight="1" x14ac:dyDescent="0.35">
      <c r="B7" s="26" t="s">
        <v>39</v>
      </c>
      <c r="C7" s="33"/>
      <c r="D7" s="26" t="s">
        <v>39</v>
      </c>
      <c r="E7" s="26" t="s">
        <v>39</v>
      </c>
      <c r="F7" s="26" t="s">
        <v>53</v>
      </c>
      <c r="G7" s="26" t="s">
        <v>40</v>
      </c>
      <c r="H7" s="25" t="s">
        <v>72</v>
      </c>
    </row>
    <row r="8" spans="2:8" ht="15" customHeight="1" x14ac:dyDescent="0.35">
      <c r="B8" s="3">
        <f t="array" ref="B8:H8">DaysAndWeeks+DATE(CalendarYear,4,1)-WEEKDAY(DATE(CalendarYear,4,1),(WeekStart="Mo")+1)+15</f>
        <v>45026</v>
      </c>
      <c r="C8" s="3">
        <v>45027</v>
      </c>
      <c r="D8" s="3">
        <v>45028</v>
      </c>
      <c r="E8" s="3">
        <v>45029</v>
      </c>
      <c r="F8" s="3">
        <v>45030</v>
      </c>
      <c r="G8" s="3">
        <v>45031</v>
      </c>
      <c r="H8" s="3">
        <v>45032</v>
      </c>
    </row>
    <row r="9" spans="2:8" ht="39.75" customHeight="1" x14ac:dyDescent="0.35">
      <c r="B9" s="26" t="s">
        <v>39</v>
      </c>
      <c r="C9" s="33"/>
      <c r="D9" s="26" t="s">
        <v>39</v>
      </c>
      <c r="E9" s="26" t="s">
        <v>39</v>
      </c>
      <c r="F9" s="26" t="s">
        <v>53</v>
      </c>
      <c r="G9" s="26" t="s">
        <v>40</v>
      </c>
      <c r="H9" s="25" t="s">
        <v>45</v>
      </c>
    </row>
    <row r="10" spans="2:8" ht="15" customHeight="1" x14ac:dyDescent="0.35">
      <c r="B10" s="3">
        <f t="array" ref="B10:H10">DaysAndWeeks+DATE(CalendarYear,4,1)-WEEKDAY(DATE(CalendarYear,4,1),(WeekStart="Mo")+1)+22</f>
        <v>45033</v>
      </c>
      <c r="C10" s="3">
        <v>45034</v>
      </c>
      <c r="D10" s="3">
        <v>45035</v>
      </c>
      <c r="E10" s="3">
        <v>45036</v>
      </c>
      <c r="F10" s="3">
        <v>45037</v>
      </c>
      <c r="G10" s="19">
        <v>45038</v>
      </c>
      <c r="H10" s="3">
        <v>45039</v>
      </c>
    </row>
    <row r="11" spans="2:8" ht="40.5" customHeight="1" x14ac:dyDescent="0.35">
      <c r="B11" s="26" t="s">
        <v>39</v>
      </c>
      <c r="C11" s="33"/>
      <c r="D11" s="26" t="s">
        <v>39</v>
      </c>
      <c r="E11" s="26" t="s">
        <v>39</v>
      </c>
      <c r="F11" s="26" t="s">
        <v>53</v>
      </c>
      <c r="G11" s="46" t="s">
        <v>104</v>
      </c>
      <c r="H11" s="25" t="s">
        <v>71</v>
      </c>
    </row>
    <row r="12" spans="2:8" ht="15" customHeight="1" x14ac:dyDescent="0.35">
      <c r="B12" s="19">
        <f t="array" ref="B12:H12">DaysAndWeeks+DATE(CalendarYear,4,1)-WEEKDAY(DATE(CalendarYear,4,1),(WeekStart="Mo")+1)+29</f>
        <v>45040</v>
      </c>
      <c r="C12" s="19">
        <v>45041</v>
      </c>
      <c r="D12" s="3">
        <v>45042</v>
      </c>
      <c r="E12" s="3">
        <v>45043</v>
      </c>
      <c r="F12" s="3">
        <v>45044</v>
      </c>
      <c r="G12" s="3">
        <v>45045</v>
      </c>
      <c r="H12" s="3">
        <v>45046</v>
      </c>
    </row>
    <row r="13" spans="2:8" ht="39.75" customHeight="1" x14ac:dyDescent="0.35">
      <c r="B13" s="26" t="s">
        <v>103</v>
      </c>
      <c r="C13" s="34" t="s">
        <v>75</v>
      </c>
      <c r="D13" s="26" t="s">
        <v>39</v>
      </c>
      <c r="E13" s="26" t="s">
        <v>39</v>
      </c>
      <c r="F13" s="26" t="s">
        <v>53</v>
      </c>
      <c r="G13" s="26" t="s">
        <v>40</v>
      </c>
      <c r="H13" s="60" t="s">
        <v>79</v>
      </c>
    </row>
    <row r="14" spans="2:8" ht="15" customHeight="1" x14ac:dyDescent="0.35">
      <c r="B14" s="3">
        <f t="array" ref="B14:H14">DaysAndWeeks+DATE(CalendarYear,4,1)-WEEKDAY(DATE(CalendarYear,4,1),(WeekStart="Mo")+1)+36</f>
        <v>45047</v>
      </c>
      <c r="C14" s="3">
        <v>45048</v>
      </c>
      <c r="D14" s="3">
        <v>45049</v>
      </c>
      <c r="E14" s="3">
        <v>45050</v>
      </c>
      <c r="F14" s="3">
        <v>45051</v>
      </c>
      <c r="G14" s="3">
        <v>45052</v>
      </c>
      <c r="H14" s="3">
        <v>45053</v>
      </c>
    </row>
    <row r="15" spans="2:8" ht="39.75" customHeight="1" x14ac:dyDescent="0.35">
      <c r="B15" s="13"/>
      <c r="C15" s="13"/>
      <c r="D15" s="13"/>
      <c r="E15" s="13"/>
      <c r="F15" s="13"/>
      <c r="G15" s="13"/>
      <c r="H15" s="13"/>
    </row>
    <row r="16" spans="2:8" x14ac:dyDescent="0.35">
      <c r="B16" s="37" t="s">
        <v>99</v>
      </c>
    </row>
  </sheetData>
  <sheetProtection algorithmName="SHA-512" hashValue="smKoUIBg4EJLp+PAZn0+NGDuQkpeEQJRSgRNl7Eq81cZZ4IYHhvTsaL2UQ41j1+KZQtGrwIt/rEbLm9v7Hv1SA==" saltValue="bJWQDj2LWjofcq7hbfQWyQ==" spinCount="100000" sheet="1" objects="1" scenarios="1"/>
  <conditionalFormatting sqref="B4:G4">
    <cfRule type="expression" dxfId="21" priority="2">
      <formula>DAY(B4)&gt;8</formula>
    </cfRule>
  </conditionalFormatting>
  <conditionalFormatting sqref="B12:H12 B14:H15 C13">
    <cfRule type="expression" dxfId="20" priority="1">
      <formula>AND(DAY(B12)&gt;=1,DAY(B12)&lt;=15)</formula>
    </cfRule>
  </conditionalFormatting>
  <dataValidations count="9">
    <dataValidation allowBlank="1" showInputMessage="1" prompt="Automatically determined weekday" sqref="C3:H3" xr:uid="{00000000-0002-0000-0300-000000000000}"/>
    <dataValidation allowBlank="1" showInputMessage="1" prompt="Automatically determined starting day of the week. To change weekdays, select a new starting day of the week in E2 of 'JANUARY' worksheet" sqref="B3" xr:uid="{00000000-0002-0000-0300-000001000000}"/>
    <dataValidation allowBlank="1" showInputMessage="1" prompt="Calendar year, automatically determined by the year set in C2 of the January worksheet" sqref="B1" xr:uid="{00000000-0002-0000-0300-000002000000}"/>
    <dataValidation allowBlank="1" showInputMessage="1" prompt="Rows 4, 6, 8, 10, 12, and 14 contain dates of the month, including the previous and next month, if applicable" sqref="B4" xr:uid="{00000000-0002-0000-0300-000003000000}"/>
    <dataValidation allowBlank="1" showInputMessage="1" prompt="Enter daily notes in rows 5, 7, 9, 11, 13, and 15, columns B through H" sqref="B5" xr:uid="{00000000-0002-0000-0300-000004000000}"/>
    <dataValidation allowBlank="1" showInputMessage="1" prompt="Navigation link to the previous month" sqref="C1" xr:uid="{00000000-0002-0000-0300-000005000000}"/>
    <dataValidation allowBlank="1" showInputMessage="1" prompt="Navigation link to the next month" sqref="D1" xr:uid="{00000000-0002-0000-0300-000006000000}"/>
    <dataValidation allowBlank="1" showInputMessage="1" showErrorMessage="1" prompt="Plan the month of April in this worksheet. Navigation links to the previous and next months are in C1 and D1 " sqref="A1" xr:uid="{00000000-0002-0000-0300-000007000000}"/>
    <dataValidation allowBlank="1" showInputMessage="1" showErrorMessage="1" prompt="Month for this worksheet is in this cell. Calendar starts in cell below and contains dates from previous, current, and next month" sqref="B2" xr:uid="{00000000-0002-0000-0300-000008000000}"/>
  </dataValidations>
  <hyperlinks>
    <hyperlink ref="D1" location="MAY!A1" tooltip="Navigation link to the next month" display="MAY -&gt;" xr:uid="{00000000-0004-0000-0300-000000000000}"/>
    <hyperlink ref="C1" location="MAR!A1" tooltip="Navigation link to the previous month" display="&lt;- MARCH" xr:uid="{00000000-0004-0000-0300-000001000000}"/>
    <hyperlink ref="H5" location="APPENDIX!A10" display="King George V Pennant - Leg 1" xr:uid="{D8D15CF9-F53C-483B-951C-43DAEAB4CE2F}"/>
    <hyperlink ref="H9" location="APPENDIX!A8" display="Monthly Medal Race" xr:uid="{F958CFDB-434B-44CC-8B64-59785F979522}"/>
    <hyperlink ref="H7" location="APPENDIX!A12" display="Novice Plate" xr:uid="{0615E396-98ED-415C-AB8D-0415858C9579}"/>
    <hyperlink ref="H11" location="APPENDIX!A13" display="ANZAC Trophy" xr:uid="{6D6BB126-70C8-499B-B2E8-58B033DD7EED}"/>
    <hyperlink ref="H13" location="APPENDIX!A14" display="ILCA Series 1-3" xr:uid="{159D9E2F-AB28-429F-A9C4-5334AA949618}"/>
    <hyperlink ref="B7" location="APPENDIX!A2" display="High Performance Training" xr:uid="{C24E9785-65CD-4523-BE38-97929D62C102}"/>
    <hyperlink ref="D7" location="APPENDIX!A2" display="High Performance Training" xr:uid="{EF4544AC-BEAD-46CA-B87B-6F4174AAF089}"/>
    <hyperlink ref="E7" location="APPENDIX!A2" display="High Performance Training" xr:uid="{2E0ABA62-C76A-4EDC-B9CA-972421371654}"/>
    <hyperlink ref="E9" location="APPENDIX!A2" display="High Performance Training" xr:uid="{838EEDF4-90D2-4352-A11E-73962DB8567D}"/>
    <hyperlink ref="D9" location="APPENDIX!A2" display="High Performance Training" xr:uid="{1861B545-A48C-420D-87CB-E64B79FB1FDD}"/>
    <hyperlink ref="B9" location="APPENDIX!A2" display="High Performance Training" xr:uid="{CCB7EF40-A3F4-40E7-9862-C96C8A3C8D16}"/>
    <hyperlink ref="B11" location="APPENDIX!A2" display="High Performance Training" xr:uid="{289788BC-327A-402C-AA27-A71793465A80}"/>
    <hyperlink ref="D11" location="APPENDIX!A2" display="High Performance Training" xr:uid="{3FDF8C24-3ECD-48CC-9D36-63110A0F7EE3}"/>
    <hyperlink ref="E11" location="APPENDIX!A2" display="High Performance Training" xr:uid="{F14ECF7D-2847-4BF4-BD95-1D5D63B2EA44}"/>
    <hyperlink ref="E13" location="APPENDIX!A2" display="High Performance Training" xr:uid="{B4F6C484-4701-486D-A816-0C1E84F0771E}"/>
    <hyperlink ref="D13" location="APPENDIX!A2" display="High Performance Training" xr:uid="{30DD6652-3604-4D24-8106-4A7B65F8A735}"/>
    <hyperlink ref="B13" location="APPENDIX!A2" display="APPENDIX!A2" xr:uid="{7B8BEC2A-670A-438C-8561-E2CF08AFAEED}"/>
    <hyperlink ref="F7" location="APPENDIX!A3" display="Class Specific Training" xr:uid="{4BF6197D-0CC7-47C1-B0D7-CD583235F11B}"/>
    <hyperlink ref="F9" location="APPENDIX!A3" display="Class Specific Training" xr:uid="{60CDD401-0947-4F9A-BE7A-6B3469B4C255}"/>
    <hyperlink ref="F11" location="APPENDIX!A3" display="Class Specific Training" xr:uid="{42182FA1-435F-4897-AAB3-9BF25060B07D}"/>
    <hyperlink ref="F13" location="APPENDIX!A3" display="Class Specific Training" xr:uid="{CC8C4708-D557-4073-9B48-9B96BB420E62}"/>
    <hyperlink ref="G5" location="APPENDIX!A4" display="Learn to Sail" xr:uid="{789A4900-1F44-48BE-B2DF-44F8ADEACCF3}"/>
    <hyperlink ref="G7" location="APPENDIX!A4" display="Learn to Sail" xr:uid="{3473FBAD-4E96-4D10-94D5-C40EDB5C6B22}"/>
    <hyperlink ref="G9" location="APPENDIX!A4" display="Learn to Sail" xr:uid="{153BA4F5-C30D-419A-AFDB-61AFDCD85CCA}"/>
    <hyperlink ref="G13" location="APPENDIX!A4" display="Learn to Sail" xr:uid="{4ACE34F1-C2B0-4F5B-AE18-204CBC79441F}"/>
    <hyperlink ref="G11" location="APPENDIX!A4" tooltip="Learn To Sail" display="APPENDIX!A4" xr:uid="{DED12416-BA82-43E7-9E43-BEA903BECCDA}"/>
  </hyperlinks>
  <printOptions horizontalCentered="1"/>
  <pageMargins left="0.09" right="0.5" top="0.75" bottom="0.75" header="0.3" footer="0.3"/>
  <pageSetup fitToHeight="0" orientation="landscape" horizontalDpi="4294967293"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34998626667073579"/>
    <pageSetUpPr fitToPage="1"/>
  </sheetPr>
  <dimension ref="A1:J16"/>
  <sheetViews>
    <sheetView showGridLines="0" zoomScale="80" zoomScaleNormal="80" workbookViewId="0">
      <selection activeCell="C1" sqref="C1"/>
    </sheetView>
  </sheetViews>
  <sheetFormatPr defaultRowHeight="14.5" x14ac:dyDescent="0.35"/>
  <cols>
    <col min="1" max="1" width="2.765625" customWidth="1"/>
    <col min="2" max="8" width="13.765625" customWidth="1"/>
  </cols>
  <sheetData>
    <row r="1" spans="1:10" ht="30" customHeight="1" x14ac:dyDescent="0.65">
      <c r="A1" s="11"/>
      <c r="B1" s="6">
        <f>CalendarYear</f>
        <v>2023</v>
      </c>
      <c r="C1" s="5" t="s">
        <v>24</v>
      </c>
      <c r="D1" s="5" t="s">
        <v>25</v>
      </c>
      <c r="E1" s="1"/>
      <c r="F1" s="1"/>
      <c r="G1" s="1"/>
      <c r="H1" s="5"/>
    </row>
    <row r="2" spans="1:10" ht="45" customHeight="1" x14ac:dyDescent="0.35">
      <c r="B2" s="7" t="s">
        <v>0</v>
      </c>
      <c r="C2" s="7"/>
      <c r="D2" s="7"/>
      <c r="E2" s="7"/>
      <c r="F2" s="2"/>
    </row>
    <row r="3" spans="1:10" ht="18.75" customHeight="1" x14ac:dyDescent="0.35">
      <c r="B3" s="4" t="str">
        <f>WeekStart</f>
        <v>Mo</v>
      </c>
      <c r="C3" s="4" t="str">
        <f t="shared" ref="C3:H3" si="0">LEFT(TEXT(C4,"ddd"),2)</f>
        <v>Tu</v>
      </c>
      <c r="D3" s="4" t="str">
        <f t="shared" si="0"/>
        <v>We</v>
      </c>
      <c r="E3" s="4" t="str">
        <f t="shared" si="0"/>
        <v>Th</v>
      </c>
      <c r="F3" s="4" t="str">
        <f t="shared" si="0"/>
        <v>Fr</v>
      </c>
      <c r="G3" s="4" t="str">
        <f t="shared" si="0"/>
        <v>Sa</v>
      </c>
      <c r="H3" s="4" t="str">
        <f t="shared" si="0"/>
        <v>Su</v>
      </c>
    </row>
    <row r="4" spans="1:10" ht="16.5" customHeight="1" x14ac:dyDescent="0.35">
      <c r="B4" s="3">
        <f t="array" ref="B4:H4">DaysAndWeeks+DATE(CalendarYear,5,1)-WEEKDAY(DATE(CalendarYear,5,1),(WeekStart="Mo")+1)+1</f>
        <v>45047</v>
      </c>
      <c r="C4" s="3">
        <v>45048</v>
      </c>
      <c r="D4" s="3">
        <v>45049</v>
      </c>
      <c r="E4" s="3">
        <v>45050</v>
      </c>
      <c r="F4" s="3">
        <v>45051</v>
      </c>
      <c r="G4" s="3">
        <v>45052</v>
      </c>
      <c r="H4" s="3">
        <v>45053</v>
      </c>
    </row>
    <row r="5" spans="1:10" ht="39.75" customHeight="1" x14ac:dyDescent="0.35">
      <c r="B5" s="26" t="s">
        <v>39</v>
      </c>
      <c r="C5" s="23"/>
      <c r="D5" s="26" t="s">
        <v>39</v>
      </c>
      <c r="E5" s="26" t="s">
        <v>39</v>
      </c>
      <c r="F5" s="26" t="s">
        <v>53</v>
      </c>
      <c r="G5" s="26" t="s">
        <v>40</v>
      </c>
      <c r="H5" s="26" t="s">
        <v>42</v>
      </c>
      <c r="J5" s="38"/>
    </row>
    <row r="6" spans="1:10" ht="15" customHeight="1" x14ac:dyDescent="0.35">
      <c r="B6" s="3">
        <f t="array" ref="B6:H6">DaysAndWeeks+DATE(CalendarYear,5,1)-WEEKDAY(DATE(CalendarYear,5,1),(WeekStart="Mo")+1)+8</f>
        <v>45054</v>
      </c>
      <c r="C6" s="3">
        <v>45055</v>
      </c>
      <c r="D6" s="3">
        <v>45056</v>
      </c>
      <c r="E6" s="3">
        <v>45057</v>
      </c>
      <c r="F6" s="3">
        <v>45058</v>
      </c>
      <c r="G6" s="3">
        <v>45059</v>
      </c>
      <c r="H6" s="3">
        <v>45060</v>
      </c>
    </row>
    <row r="7" spans="1:10" ht="39.75" customHeight="1" x14ac:dyDescent="0.35">
      <c r="B7" s="26" t="s">
        <v>39</v>
      </c>
      <c r="C7" s="23"/>
      <c r="D7" s="26" t="s">
        <v>39</v>
      </c>
      <c r="E7" s="26" t="s">
        <v>39</v>
      </c>
      <c r="F7" s="26" t="s">
        <v>53</v>
      </c>
      <c r="G7" s="26" t="s">
        <v>80</v>
      </c>
      <c r="H7" s="42" t="s">
        <v>80</v>
      </c>
    </row>
    <row r="8" spans="1:10" ht="15" customHeight="1" x14ac:dyDescent="0.35">
      <c r="B8" s="3">
        <f t="array" ref="B8:H8">DaysAndWeeks+DATE(CalendarYear,5,1)-WEEKDAY(DATE(CalendarYear,5,1),(WeekStart="Mo")+1)+15</f>
        <v>45061</v>
      </c>
      <c r="C8" s="3">
        <v>45062</v>
      </c>
      <c r="D8" s="3">
        <v>45063</v>
      </c>
      <c r="E8" s="3">
        <v>45064</v>
      </c>
      <c r="F8" s="3">
        <v>45065</v>
      </c>
      <c r="G8" s="3">
        <v>45066</v>
      </c>
      <c r="H8" s="3">
        <v>45067</v>
      </c>
    </row>
    <row r="9" spans="1:10" ht="39.75" customHeight="1" x14ac:dyDescent="0.35">
      <c r="B9" s="26" t="s">
        <v>39</v>
      </c>
      <c r="C9" s="23"/>
      <c r="D9" s="26" t="s">
        <v>39</v>
      </c>
      <c r="E9" s="26" t="s">
        <v>39</v>
      </c>
      <c r="F9" s="26" t="s">
        <v>53</v>
      </c>
      <c r="G9" s="26" t="s">
        <v>40</v>
      </c>
      <c r="H9" s="25" t="s">
        <v>45</v>
      </c>
    </row>
    <row r="10" spans="1:10" ht="15" customHeight="1" x14ac:dyDescent="0.35">
      <c r="B10" s="3">
        <f t="array" ref="B10:H10">DaysAndWeeks+DATE(CalendarYear,5,1)-WEEKDAY(DATE(CalendarYear,5,1),(WeekStart="Mo")+1)+22</f>
        <v>45068</v>
      </c>
      <c r="C10" s="3">
        <v>45069</v>
      </c>
      <c r="D10" s="3">
        <v>45070</v>
      </c>
      <c r="E10" s="3">
        <v>45071</v>
      </c>
      <c r="F10" s="3">
        <v>45072</v>
      </c>
      <c r="G10" s="3">
        <v>45073</v>
      </c>
      <c r="H10" s="3">
        <v>45074</v>
      </c>
    </row>
    <row r="11" spans="1:10" ht="40.5" customHeight="1" x14ac:dyDescent="0.35">
      <c r="B11" s="26" t="s">
        <v>39</v>
      </c>
      <c r="C11" s="23"/>
      <c r="D11" s="26" t="s">
        <v>39</v>
      </c>
      <c r="E11" s="26" t="s">
        <v>39</v>
      </c>
      <c r="F11" s="26" t="s">
        <v>53</v>
      </c>
      <c r="G11" s="26" t="s">
        <v>40</v>
      </c>
      <c r="H11" s="60" t="s">
        <v>90</v>
      </c>
    </row>
    <row r="12" spans="1:10" ht="15" customHeight="1" x14ac:dyDescent="0.35">
      <c r="B12" s="3">
        <f t="array" ref="B12:H12">DaysAndWeeks+DATE(CalendarYear,5,1)-WEEKDAY(DATE(CalendarYear,5,1),(WeekStart="Mo")+1)+29</f>
        <v>45075</v>
      </c>
      <c r="C12" s="3">
        <v>45076</v>
      </c>
      <c r="D12" s="19">
        <v>45077</v>
      </c>
      <c r="E12" s="3">
        <v>45078</v>
      </c>
      <c r="F12" s="3">
        <v>45079</v>
      </c>
      <c r="G12" s="3">
        <v>45080</v>
      </c>
      <c r="H12" s="3">
        <v>45081</v>
      </c>
    </row>
    <row r="13" spans="1:10" ht="39.75" customHeight="1" x14ac:dyDescent="0.35">
      <c r="B13" s="26" t="s">
        <v>39</v>
      </c>
      <c r="C13" s="23"/>
      <c r="D13" s="26" t="s">
        <v>105</v>
      </c>
      <c r="E13" s="32"/>
      <c r="F13" s="13"/>
      <c r="G13" s="13"/>
      <c r="H13" s="13"/>
    </row>
    <row r="14" spans="1:10" ht="15" customHeight="1" x14ac:dyDescent="0.35">
      <c r="B14" s="3">
        <f t="array" ref="B14:H14">DaysAndWeeks+DATE(CalendarYear,5,1)-WEEKDAY(DATE(CalendarYear,5,1),(WeekStart="Mo")+1)+36</f>
        <v>45082</v>
      </c>
      <c r="C14" s="3">
        <v>45083</v>
      </c>
      <c r="D14" s="3">
        <v>45084</v>
      </c>
      <c r="E14" s="3">
        <v>45085</v>
      </c>
      <c r="F14" s="3">
        <v>45086</v>
      </c>
      <c r="G14" s="3">
        <v>45087</v>
      </c>
      <c r="H14" s="3">
        <v>45088</v>
      </c>
    </row>
    <row r="15" spans="1:10" ht="39.75" customHeight="1" x14ac:dyDescent="0.35">
      <c r="B15" s="13"/>
      <c r="C15" s="13"/>
      <c r="D15" s="13"/>
      <c r="E15" s="13"/>
      <c r="F15" s="13"/>
      <c r="G15" s="13"/>
      <c r="H15" s="13"/>
    </row>
    <row r="16" spans="1:10" x14ac:dyDescent="0.35">
      <c r="B16" s="37" t="s">
        <v>99</v>
      </c>
    </row>
  </sheetData>
  <sheetProtection algorithmName="SHA-512" hashValue="lBWputWlAkeV9/dscFvmLkE5a3PIaYtikdnaxGy6eUkiJi48OWhVuPqOv/s079kGoWrOHK2N5NgRFqBHaFfVbQ==" saltValue="2Wo2GhrkfVO4aNROZRhwAg==" spinCount="100000" sheet="1" objects="1" scenarios="1"/>
  <conditionalFormatting sqref="B4:G4">
    <cfRule type="expression" dxfId="19" priority="5">
      <formula>DAY(B4)&gt;8</formula>
    </cfRule>
  </conditionalFormatting>
  <conditionalFormatting sqref="B12:H12 B14:H15 C13 E13:H13">
    <cfRule type="expression" dxfId="18" priority="4">
      <formula>AND(DAY(B12)&gt;=1,DAY(B12)&lt;=15)</formula>
    </cfRule>
  </conditionalFormatting>
  <conditionalFormatting sqref="J5">
    <cfRule type="expression" dxfId="17" priority="2">
      <formula>AND(DAY(J5)&gt;=1,DAY(J5)&lt;=15)</formula>
    </cfRule>
  </conditionalFormatting>
  <conditionalFormatting sqref="H5">
    <cfRule type="expression" dxfId="16" priority="1">
      <formula>AND(DAY(H5)&gt;=1,DAY(H5)&lt;=15)</formula>
    </cfRule>
  </conditionalFormatting>
  <dataValidations count="8">
    <dataValidation allowBlank="1" showInputMessage="1" prompt="Automatically determined weekday" sqref="C3:H3" xr:uid="{00000000-0002-0000-0400-000000000000}"/>
    <dataValidation allowBlank="1" showInputMessage="1" prompt="Automatically determined starting day of the week. To change weekdays, select a new starting day of the week in E2 of 'JANUARY' worksheet" sqref="B3" xr:uid="{00000000-0002-0000-0400-000001000000}"/>
    <dataValidation allowBlank="1" showInputMessage="1" prompt="Calendar year, automatically determined by the year set in C2 of the January worksheet" sqref="B1" xr:uid="{00000000-0002-0000-0400-000002000000}"/>
    <dataValidation allowBlank="1" showInputMessage="1" prompt="Rows 4, 6, 8, 10, 12, and 14 contain dates of the month, including the previous and next month, if applicable" sqref="B4" xr:uid="{00000000-0002-0000-0400-000003000000}"/>
    <dataValidation allowBlank="1" showInputMessage="1" prompt="Plan the month of May in this worksheet. Navigation links to the previous and next months are in C1 and D1 " sqref="A1" xr:uid="{00000000-0002-0000-0400-000005000000}"/>
    <dataValidation allowBlank="1" showInputMessage="1" prompt="Navigation link to the next month" sqref="D1" xr:uid="{00000000-0002-0000-0400-000006000000}"/>
    <dataValidation allowBlank="1" showInputMessage="1" prompt="Navigation link to the previous month" sqref="C1" xr:uid="{00000000-0002-0000-0400-000007000000}"/>
    <dataValidation allowBlank="1" showInputMessage="1" showErrorMessage="1" prompt="Month for this worksheet is in this cell. Calendar starts in cell below and contains dates from previous, current, and next month" sqref="B2" xr:uid="{00000000-0002-0000-0400-000008000000}"/>
  </dataValidations>
  <hyperlinks>
    <hyperlink ref="D1" location="JUN!A1" tooltip="Navigation link to the next month" display="JUNE -&gt;" xr:uid="{00000000-0004-0000-0400-000000000000}"/>
    <hyperlink ref="C1" location="APR!A1" tooltip="Navigation link to the previous month" display="&lt;- APRIL" xr:uid="{00000000-0004-0000-0400-000001000000}"/>
    <hyperlink ref="H9" location="APPENDIX!A8" display="Monthly Medal Race" xr:uid="{D6946BE0-B610-4E7B-BBAE-1B4FDB8B2544}"/>
    <hyperlink ref="H7" location="APPENDIX!A15" display="Brunei ILCA &amp; Optimist Championships" xr:uid="{0947D884-BBF4-4358-99D4-3C824B92D5E2}"/>
    <hyperlink ref="B5" location="APPENDIX!A2" display="High Performance Training" xr:uid="{9997CD7E-7DE8-403C-B3EB-65000C6DFC9E}"/>
    <hyperlink ref="D5" location="APPENDIX!A2" display="High Performance Training" xr:uid="{154335FF-B33E-4538-9B74-53778EA088BB}"/>
    <hyperlink ref="E5" location="APPENDIX!A2" display="High Performance Training" xr:uid="{18C9A6A1-F054-433C-9F2D-D20844241FD8}"/>
    <hyperlink ref="B7" location="APPENDIX!A2" display="High Performance Training" xr:uid="{062E9747-A111-4CDC-8C28-FC0750AF75E0}"/>
    <hyperlink ref="D7" location="APPENDIX!A2" display="High Performance Training" xr:uid="{3F7EF49A-B1A3-4A29-8E87-5EBFDDB4EB75}"/>
    <hyperlink ref="E7" location="APPENDIX!A2" display="High Performance Training" xr:uid="{B54E3EAA-4622-46D8-B368-C6E3876B36E2}"/>
    <hyperlink ref="B9" location="APPENDIX!A2" display="High Performance Training" xr:uid="{1FFB370B-3094-47A1-91D8-2761E2DCD5AA}"/>
    <hyperlink ref="D9" location="APPENDIX!A2" display="High Performance Training" xr:uid="{6995748E-A0BC-4706-B37C-93BBD526FEB3}"/>
    <hyperlink ref="E9" location="APPENDIX!A2" display="High Performance Training" xr:uid="{AF08C1A4-7ACB-463D-9484-BB580604B48A}"/>
    <hyperlink ref="B11" location="APPENDIX!A2" display="High Performance Training" xr:uid="{E719324E-7999-4D28-B95C-606DA8849276}"/>
    <hyperlink ref="D11" location="APPENDIX!A2" display="High Performance Training" xr:uid="{B6E10D89-E2AB-428E-BAA4-CB9269AC0771}"/>
    <hyperlink ref="E11" location="APPENDIX!A2" display="High Performance Training" xr:uid="{5F1E463D-11FD-446B-9357-B41A6ED264C4}"/>
    <hyperlink ref="B13" location="APPENDIX!A2" display="High Performance Training" xr:uid="{22709B2A-0B5A-4606-A8CF-AE8F370F9D51}"/>
    <hyperlink ref="D13" location="APPENDIX!A2" display="APPENDIX!A2" xr:uid="{97F5CF6D-A6C2-49A2-9C09-3AF1DF726936}"/>
    <hyperlink ref="F5" location="APPENDIX!A3" display="Class Specific Training" xr:uid="{DC2B0F58-8128-4947-BED5-6C84FB466568}"/>
    <hyperlink ref="F7" location="APPENDIX!A3" display="Class Specific Training" xr:uid="{81DC8C63-D1D9-4118-BDB0-3F30C8766ADD}"/>
    <hyperlink ref="F9" location="APPENDIX!A3" display="Class Specific Training" xr:uid="{A30162A9-F9C9-4112-8EF2-F207791C2E56}"/>
    <hyperlink ref="F11" location="APPENDIX!A3" display="Class Specific Training" xr:uid="{DB526C90-80E5-4007-9F5D-27E6C940A25C}"/>
    <hyperlink ref="G5" location="APPENDIX!A4" display="Learn to Sail" xr:uid="{EC644101-46F3-4B61-A324-B504B3858657}"/>
    <hyperlink ref="G9" location="APPENDIX!A4" display="Learn to Sail" xr:uid="{67419E8B-FF3A-4970-B550-3971E66BA35E}"/>
    <hyperlink ref="G11" location="APPENDIX!A4" display="Learn to Sail" xr:uid="{4B9A7421-0A69-4137-A992-DF69FEDAC977}"/>
    <hyperlink ref="G7" location="APPENDIX!A16" display="Brunei ILCA &amp; Optimist Championships" xr:uid="{07FC159E-FBB1-4604-8E8A-468BA3C14B34}"/>
    <hyperlink ref="H5" location="APPENDIX!A6" display="Match Racing Practice" xr:uid="{79454681-F7A3-4B5A-B89F-63E0AC5E33C2}"/>
    <hyperlink ref="H11" location="APPENDIX!A14" display="ILCA Series 1-3" xr:uid="{E9F6179B-6D7A-4F65-8A25-4DC55EEA247F}"/>
  </hyperlinks>
  <printOptions horizontalCentered="1"/>
  <pageMargins left="0.09" right="0.5" top="0.75" bottom="0.75" header="0.3" footer="0.3"/>
  <pageSetup fitToHeight="0" orientation="landscape" horizontalDpi="4294967293"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0" tint="-0.499984740745262"/>
    <pageSetUpPr fitToPage="1"/>
  </sheetPr>
  <dimension ref="A1:H16"/>
  <sheetViews>
    <sheetView showGridLines="0" zoomScale="80" zoomScaleNormal="80" workbookViewId="0">
      <selection activeCell="C1" sqref="C1"/>
    </sheetView>
  </sheetViews>
  <sheetFormatPr defaultRowHeight="14.5" x14ac:dyDescent="0.35"/>
  <cols>
    <col min="1" max="1" width="2.765625" customWidth="1"/>
    <col min="2" max="8" width="13.765625" customWidth="1"/>
  </cols>
  <sheetData>
    <row r="1" spans="1:8" ht="30" customHeight="1" x14ac:dyDescent="0.65">
      <c r="A1" s="11"/>
      <c r="B1" s="6">
        <f>CalendarYear</f>
        <v>2023</v>
      </c>
      <c r="C1" s="5" t="s">
        <v>26</v>
      </c>
      <c r="D1" s="5" t="s">
        <v>27</v>
      </c>
      <c r="E1" s="1"/>
      <c r="F1" s="1"/>
      <c r="G1" s="1"/>
      <c r="H1" s="5"/>
    </row>
    <row r="2" spans="1:8" ht="45" customHeight="1" x14ac:dyDescent="0.35">
      <c r="B2" s="7" t="s">
        <v>5</v>
      </c>
      <c r="C2" s="7"/>
      <c r="D2" s="7"/>
      <c r="E2" s="7"/>
      <c r="F2" s="2"/>
    </row>
    <row r="3" spans="1:8" ht="18.75" customHeight="1" x14ac:dyDescent="0.35">
      <c r="B3" s="4" t="str">
        <f>WeekStart</f>
        <v>Mo</v>
      </c>
      <c r="C3" s="4" t="str">
        <f t="shared" ref="C3:H3" si="0">LEFT(TEXT(C4,"ddd"),2)</f>
        <v>Tu</v>
      </c>
      <c r="D3" s="4" t="str">
        <f t="shared" si="0"/>
        <v>We</v>
      </c>
      <c r="E3" s="4" t="str">
        <f t="shared" si="0"/>
        <v>Th</v>
      </c>
      <c r="F3" s="4" t="str">
        <f t="shared" si="0"/>
        <v>Fr</v>
      </c>
      <c r="G3" s="4" t="str">
        <f t="shared" si="0"/>
        <v>Sa</v>
      </c>
      <c r="H3" s="4" t="str">
        <f t="shared" si="0"/>
        <v>Su</v>
      </c>
    </row>
    <row r="4" spans="1:8" ht="16.5" customHeight="1" x14ac:dyDescent="0.35">
      <c r="B4" s="3">
        <f t="array" ref="B4:H4">DaysAndWeeks+DATE(CalendarYear,6,1)-WEEKDAY(DATE(CalendarYear,6,1),(WeekStart="Mo")+1)+1</f>
        <v>45075</v>
      </c>
      <c r="C4" s="3">
        <v>45076</v>
      </c>
      <c r="D4" s="3">
        <v>45077</v>
      </c>
      <c r="E4" s="3">
        <v>45078</v>
      </c>
      <c r="F4" s="3">
        <v>45079</v>
      </c>
      <c r="G4" s="3">
        <v>45080</v>
      </c>
      <c r="H4" s="3">
        <v>45081</v>
      </c>
    </row>
    <row r="5" spans="1:8" ht="39.75" customHeight="1" x14ac:dyDescent="0.35">
      <c r="B5" s="13"/>
      <c r="C5" s="13"/>
      <c r="D5" s="13"/>
      <c r="E5" s="26" t="s">
        <v>39</v>
      </c>
      <c r="F5" s="26" t="s">
        <v>53</v>
      </c>
      <c r="G5" s="26" t="s">
        <v>40</v>
      </c>
      <c r="H5" s="26" t="s">
        <v>88</v>
      </c>
    </row>
    <row r="6" spans="1:8" ht="15" customHeight="1" x14ac:dyDescent="0.35">
      <c r="B6" s="3">
        <f t="array" ref="B6:H6">DaysAndWeeks+DATE(CalendarYear,6,1)-WEEKDAY(DATE(CalendarYear,6,1),(WeekStart="Mo")+1)+8</f>
        <v>45082</v>
      </c>
      <c r="C6" s="3">
        <v>45083</v>
      </c>
      <c r="D6" s="3">
        <v>45084</v>
      </c>
      <c r="E6" s="3">
        <v>45085</v>
      </c>
      <c r="F6" s="3">
        <v>45086</v>
      </c>
      <c r="G6" s="3">
        <v>45087</v>
      </c>
      <c r="H6" s="3">
        <v>45088</v>
      </c>
    </row>
    <row r="7" spans="1:8" ht="39.75" customHeight="1" x14ac:dyDescent="0.35">
      <c r="B7" s="26" t="s">
        <v>39</v>
      </c>
      <c r="C7" s="36"/>
      <c r="D7" s="26" t="s">
        <v>39</v>
      </c>
      <c r="E7" s="26" t="s">
        <v>39</v>
      </c>
      <c r="F7" s="26" t="s">
        <v>53</v>
      </c>
      <c r="G7" s="26" t="s">
        <v>40</v>
      </c>
      <c r="H7" s="26" t="s">
        <v>89</v>
      </c>
    </row>
    <row r="8" spans="1:8" ht="15" customHeight="1" x14ac:dyDescent="0.35">
      <c r="B8" s="3">
        <f t="array" ref="B8:H8">DaysAndWeeks+DATE(CalendarYear,6,1)-WEEKDAY(DATE(CalendarYear,6,1),(WeekStart="Mo")+1)+15</f>
        <v>45089</v>
      </c>
      <c r="C8" s="3">
        <v>45090</v>
      </c>
      <c r="D8" s="3">
        <v>45091</v>
      </c>
      <c r="E8" s="3">
        <v>45092</v>
      </c>
      <c r="F8" s="3">
        <v>45093</v>
      </c>
      <c r="G8" s="3">
        <v>45094</v>
      </c>
      <c r="H8" s="3">
        <v>45095</v>
      </c>
    </row>
    <row r="9" spans="1:8" ht="39.75" customHeight="1" x14ac:dyDescent="0.35">
      <c r="B9" s="26" t="s">
        <v>39</v>
      </c>
      <c r="C9" s="36"/>
      <c r="D9" s="26" t="s">
        <v>39</v>
      </c>
      <c r="E9" s="26" t="s">
        <v>39</v>
      </c>
      <c r="F9" s="26" t="s">
        <v>53</v>
      </c>
      <c r="G9" s="26" t="s">
        <v>40</v>
      </c>
      <c r="H9" s="25" t="s">
        <v>45</v>
      </c>
    </row>
    <row r="10" spans="1:8" ht="15" customHeight="1" x14ac:dyDescent="0.35">
      <c r="B10" s="3">
        <f t="array" ref="B10:H10">DaysAndWeeks+DATE(CalendarYear,6,1)-WEEKDAY(DATE(CalendarYear,6,1),(WeekStart="Mo")+1)+22</f>
        <v>45096</v>
      </c>
      <c r="C10" s="3">
        <v>45097</v>
      </c>
      <c r="D10" s="3">
        <v>45098</v>
      </c>
      <c r="E10" s="3">
        <v>45099</v>
      </c>
      <c r="F10" s="3">
        <v>45100</v>
      </c>
      <c r="G10" s="3">
        <v>45101</v>
      </c>
      <c r="H10" s="3">
        <v>45102</v>
      </c>
    </row>
    <row r="11" spans="1:8" ht="40.5" customHeight="1" x14ac:dyDescent="0.35">
      <c r="B11" s="26" t="s">
        <v>39</v>
      </c>
      <c r="C11" s="36"/>
      <c r="D11" s="26" t="s">
        <v>39</v>
      </c>
      <c r="E11" s="26" t="s">
        <v>39</v>
      </c>
      <c r="F11" s="26" t="s">
        <v>53</v>
      </c>
      <c r="G11" s="26" t="s">
        <v>40</v>
      </c>
      <c r="H11" s="60" t="s">
        <v>91</v>
      </c>
    </row>
    <row r="12" spans="1:8" ht="15" customHeight="1" x14ac:dyDescent="0.35">
      <c r="B12" s="3">
        <f t="array" ref="B12:H12">DaysAndWeeks+DATE(CalendarYear,6,1)-WEEKDAY(DATE(CalendarYear,6,1),(WeekStart="Mo")+1)+29</f>
        <v>45103</v>
      </c>
      <c r="C12" s="3">
        <v>45104</v>
      </c>
      <c r="D12" s="3">
        <v>45105</v>
      </c>
      <c r="E12" s="19">
        <v>45106</v>
      </c>
      <c r="F12" s="3">
        <v>45107</v>
      </c>
      <c r="G12" s="3">
        <v>45108</v>
      </c>
      <c r="H12" s="3">
        <v>45109</v>
      </c>
    </row>
    <row r="13" spans="1:8" ht="39.75" customHeight="1" x14ac:dyDescent="0.35">
      <c r="B13" s="26" t="s">
        <v>39</v>
      </c>
      <c r="C13" s="36"/>
      <c r="D13" s="26" t="s">
        <v>39</v>
      </c>
      <c r="E13" s="26" t="s">
        <v>106</v>
      </c>
      <c r="F13" s="26" t="s">
        <v>53</v>
      </c>
      <c r="G13" s="13"/>
      <c r="H13" s="13"/>
    </row>
    <row r="14" spans="1:8" ht="15" customHeight="1" x14ac:dyDescent="0.35">
      <c r="B14" s="3">
        <f t="array" ref="B14:H14">DaysAndWeeks+DATE(CalendarYear,6,1)-WEEKDAY(DATE(CalendarYear,6,1),(WeekStart="Mo")+1)+36</f>
        <v>45110</v>
      </c>
      <c r="C14" s="3">
        <v>45111</v>
      </c>
      <c r="D14" s="3">
        <v>45112</v>
      </c>
      <c r="E14" s="3">
        <v>45113</v>
      </c>
      <c r="F14" s="3">
        <v>45114</v>
      </c>
      <c r="G14" s="3">
        <v>45115</v>
      </c>
      <c r="H14" s="3">
        <v>45116</v>
      </c>
    </row>
    <row r="15" spans="1:8" ht="39.75" customHeight="1" x14ac:dyDescent="0.35">
      <c r="B15" s="13"/>
      <c r="C15" s="13"/>
      <c r="D15" s="13"/>
      <c r="E15" s="13"/>
      <c r="F15" s="13"/>
      <c r="G15" s="13"/>
      <c r="H15" s="13"/>
    </row>
    <row r="16" spans="1:8" x14ac:dyDescent="0.35">
      <c r="B16" s="37" t="s">
        <v>99</v>
      </c>
    </row>
  </sheetData>
  <sheetProtection algorithmName="SHA-512" hashValue="PF6Uoqvfg+FC4IPfFHG/CZrMX9//YN++y47x9JqyT4xaL3rTecCHipB153xitNY/LYJgtr0Mn3lSjK+eVW1wuw==" saltValue="aBG0RJwz0EAiE2gsLv1VPg==" spinCount="100000" sheet="1" objects="1" scenarios="1"/>
  <conditionalFormatting sqref="B4:G4">
    <cfRule type="expression" dxfId="15" priority="2">
      <formula>DAY(B4)&gt;8</formula>
    </cfRule>
  </conditionalFormatting>
  <conditionalFormatting sqref="B12:H12 B14:H15 C13 G13:H13">
    <cfRule type="expression" dxfId="14" priority="1">
      <formula>AND(DAY(B12)&gt;=1,DAY(B12)&lt;=15)</formula>
    </cfRule>
  </conditionalFormatting>
  <dataValidations count="9">
    <dataValidation allowBlank="1" showInputMessage="1" prompt="Automatically determined weekday" sqref="C3:H3" xr:uid="{00000000-0002-0000-0500-000000000000}"/>
    <dataValidation allowBlank="1" showInputMessage="1" prompt="Automatically determined starting day of the week. To change weekdays, select a new starting day of the week in E2 of 'JANUARY' worksheet" sqref="B3" xr:uid="{00000000-0002-0000-0500-000001000000}"/>
    <dataValidation allowBlank="1" showInputMessage="1" prompt="Calendar year, automatically determined by the year set in C2 of the January worksheet" sqref="B1" xr:uid="{00000000-0002-0000-0500-000002000000}"/>
    <dataValidation allowBlank="1" showInputMessage="1" prompt="Rows 4, 6, 8, 10, 12, and 14 contain dates of the month, including the previous and next month, if applicable" sqref="B4" xr:uid="{00000000-0002-0000-0500-000003000000}"/>
    <dataValidation allowBlank="1" showInputMessage="1" prompt="Enter daily notes in rows 5, 7, 9, 11, 13, and 15, columns B through H" sqref="B5" xr:uid="{00000000-0002-0000-0500-000004000000}"/>
    <dataValidation allowBlank="1" showInputMessage="1" prompt="Navigation link to the previous month" sqref="C1" xr:uid="{00000000-0002-0000-0500-000005000000}"/>
    <dataValidation allowBlank="1" showInputMessage="1" prompt="Navigation link to the next month" sqref="D1" xr:uid="{00000000-0002-0000-0500-000006000000}"/>
    <dataValidation allowBlank="1" showInputMessage="1" prompt="Plan the month of June in this worksheet. Navigation links to the previous and next months are in C1 and D1 " sqref="A1" xr:uid="{00000000-0002-0000-0500-000007000000}"/>
    <dataValidation allowBlank="1" showInputMessage="1" showErrorMessage="1" prompt="Month for this worksheet is in this cell. Calendar starts in cell below and contains dates from previous, current, and next month" sqref="B2" xr:uid="{00000000-0002-0000-0500-000008000000}"/>
  </dataValidations>
  <hyperlinks>
    <hyperlink ref="D1" location="JUL!A1" tooltip="Navigation link to the next month" display="JULY -&gt;" xr:uid="{00000000-0004-0000-0500-000000000000}"/>
    <hyperlink ref="C1" location="MAY!A1" tooltip="Navigation link to the previous month" display="&lt;- MAY" xr:uid="{00000000-0004-0000-0500-000001000000}"/>
    <hyperlink ref="H9" location="APPENDIX!A8" display="Monthly Medal Race" xr:uid="{7BDAB3B0-CF7D-40FF-82D3-908AEC143C03}"/>
    <hyperlink ref="H5" location="APPENDIX!A16" display="Perberasan Trophy" xr:uid="{FA8D18E5-DCAC-44BA-B249-3607C1F06253}"/>
    <hyperlink ref="H7" location="APPENDIX!A17" display="Queen's Birthday Trophy" xr:uid="{B8AECE7E-DC03-48AE-86A4-69D6E7D316E7}"/>
    <hyperlink ref="E5" location="APPENDIX!A2" display="High Performance Training" xr:uid="{B7B9010E-BED4-4D95-938C-1928BF3370AB}"/>
    <hyperlink ref="B7" location="APPENDIX!A2" display="High Performance Training" xr:uid="{64A2222F-5501-4DC6-AFC5-A39F5B60358D}"/>
    <hyperlink ref="D7" location="APPENDIX!A2" display="High Performance Training" xr:uid="{E75F83AC-F84C-456D-A522-ED7EC52D50AA}"/>
    <hyperlink ref="E7" location="APPENDIX!A2" display="High Performance Training" xr:uid="{F9F38726-5C5A-4AF1-8B1C-D39F3D167871}"/>
    <hyperlink ref="B9" location="APPENDIX!A2" display="High Performance Training" xr:uid="{20022486-A050-45B0-900E-BAB6A02A9868}"/>
    <hyperlink ref="D9" location="APPENDIX!A2" display="High Performance Training" xr:uid="{DEACCFC2-B8AC-4D89-94DB-74DE289366EA}"/>
    <hyperlink ref="E9" location="APPENDIX!A2" display="High Performance Training" xr:uid="{845844E5-6BD8-4AB9-8878-3685986BEA27}"/>
    <hyperlink ref="B11" location="APPENDIX!A2" display="High Performance Training" xr:uid="{DA64CD09-735B-4535-B192-F9A73C9C6A24}"/>
    <hyperlink ref="D11" location="APPENDIX!A2" display="High Performance Training" xr:uid="{06FF81B9-2FD8-499C-9481-CD64B83E7534}"/>
    <hyperlink ref="E11" location="APPENDIX!A2" display="High Performance Training" xr:uid="{E64132A0-33C8-4E92-AA26-AEE91C5B73B0}"/>
    <hyperlink ref="B13" location="APPENDIX!A2" display="High Performance Training" xr:uid="{29467EB3-1ED0-4BC9-8670-DDC6F8BA6017}"/>
    <hyperlink ref="D13" location="APPENDIX!A2" display="High Performance Training" xr:uid="{8FCD6501-F720-4399-A5DA-93BAE942750A}"/>
    <hyperlink ref="E13" location="APPENDIX!A2" display="APPENDIX!A2" xr:uid="{0F0D102F-616F-41E1-B1D4-704203EAEB55}"/>
    <hyperlink ref="F5" location="APPENDIX!A3" display="Class Specific Training" xr:uid="{4D60C709-0114-4B1D-B799-8BC2CA3D676E}"/>
    <hyperlink ref="F7" location="APPENDIX!A3" display="Class Specific Training" xr:uid="{593B057F-747A-430B-87C5-06F909C06441}"/>
    <hyperlink ref="F9" location="APPENDIX!A3" display="Class Specific Training" xr:uid="{0FFC101C-99E8-41BD-B51F-3977FFA7F0E6}"/>
    <hyperlink ref="F11" location="APPENDIX!A3" display="Class Specific Training" xr:uid="{36CEE451-DC0A-4CAB-8128-84E9795F8EB3}"/>
    <hyperlink ref="F13" location="APPENDIX!A3" display="Class Specific Training" xr:uid="{1CD3D387-056B-4ECE-830D-DFC1C279CB20}"/>
    <hyperlink ref="G5" location="APPENDIX!A4" display="Learn to Sail" xr:uid="{E2B50B44-FC24-4243-BBE7-2DD926882FF3}"/>
    <hyperlink ref="G7" location="APPENDIX!A4" display="Learn to Sail" xr:uid="{AF6C83BB-5DA1-4928-981A-4E503A82259A}"/>
    <hyperlink ref="G9" location="APPENDIX!A4" display="Learn to Sail" xr:uid="{0EFC76C5-86EC-48AF-A224-04E464644432}"/>
    <hyperlink ref="G11" location="APPENDIX!A4" display="Learn to Sail" xr:uid="{C4FEC196-8274-4F1F-8D13-0875E11942B3}"/>
    <hyperlink ref="H11" location="APPENDIX!A14" display="ILCA Series 1-3" xr:uid="{C3CFB527-E952-4BA6-8D03-8C6B7F63A882}"/>
  </hyperlinks>
  <printOptions horizontalCentered="1"/>
  <pageMargins left="0.09" right="0.5" top="0.75" bottom="0.75" header="0.3" footer="0.3"/>
  <pageSetup fitToHeight="0" orientation="landscape" horizontalDpi="4294967293"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tint="-0.499984740745262"/>
    <pageSetUpPr fitToPage="1"/>
  </sheetPr>
  <dimension ref="A1:H16"/>
  <sheetViews>
    <sheetView showGridLines="0" zoomScale="80" zoomScaleNormal="80" workbookViewId="0">
      <selection activeCell="C1" sqref="C1"/>
    </sheetView>
  </sheetViews>
  <sheetFormatPr defaultRowHeight="14.5" x14ac:dyDescent="0.35"/>
  <cols>
    <col min="1" max="1" width="2.765625" customWidth="1"/>
    <col min="2" max="8" width="13.765625" customWidth="1"/>
  </cols>
  <sheetData>
    <row r="1" spans="1:8" ht="30" customHeight="1" x14ac:dyDescent="0.65">
      <c r="A1" s="11"/>
      <c r="B1" s="6">
        <f>CalendarYear</f>
        <v>2023</v>
      </c>
      <c r="C1" s="5" t="s">
        <v>28</v>
      </c>
      <c r="D1" s="5" t="s">
        <v>29</v>
      </c>
      <c r="E1" s="1"/>
      <c r="F1" s="1"/>
      <c r="G1" s="1"/>
      <c r="H1" s="5"/>
    </row>
    <row r="2" spans="1:8" ht="45" customHeight="1" x14ac:dyDescent="0.35">
      <c r="B2" s="7" t="s">
        <v>6</v>
      </c>
      <c r="C2" s="7"/>
      <c r="D2" s="7"/>
      <c r="E2" s="7"/>
      <c r="F2" s="2"/>
    </row>
    <row r="3" spans="1:8" ht="18.75" customHeight="1" x14ac:dyDescent="0.35">
      <c r="B3" s="4" t="str">
        <f>WeekStart</f>
        <v>Mo</v>
      </c>
      <c r="C3" s="4" t="str">
        <f t="shared" ref="C3:H3" si="0">LEFT(TEXT(C4,"ddd"),2)</f>
        <v>Tu</v>
      </c>
      <c r="D3" s="4" t="str">
        <f t="shared" si="0"/>
        <v>We</v>
      </c>
      <c r="E3" s="4" t="str">
        <f t="shared" si="0"/>
        <v>Th</v>
      </c>
      <c r="F3" s="4" t="str">
        <f t="shared" si="0"/>
        <v>Fr</v>
      </c>
      <c r="G3" s="4" t="str">
        <f t="shared" si="0"/>
        <v>Sa</v>
      </c>
      <c r="H3" s="4" t="str">
        <f t="shared" si="0"/>
        <v>Su</v>
      </c>
    </row>
    <row r="4" spans="1:8" ht="16.5" customHeight="1" x14ac:dyDescent="0.35">
      <c r="B4" s="3">
        <f t="array" ref="B4:H4">DaysAndWeeks+DATE(CalendarYear,7,1)-WEEKDAY(DATE(CalendarYear,7,1),(WeekStart="Mo")+1)+1</f>
        <v>45103</v>
      </c>
      <c r="C4" s="3">
        <v>45104</v>
      </c>
      <c r="D4" s="3">
        <v>45105</v>
      </c>
      <c r="E4" s="3">
        <v>45106</v>
      </c>
      <c r="F4" s="3">
        <v>45107</v>
      </c>
      <c r="G4" s="3">
        <v>45108</v>
      </c>
      <c r="H4" s="3">
        <v>45109</v>
      </c>
    </row>
    <row r="5" spans="1:8" ht="39.75" customHeight="1" x14ac:dyDescent="0.35">
      <c r="B5" s="13"/>
      <c r="C5" s="13"/>
      <c r="D5" s="13"/>
      <c r="E5" s="13"/>
      <c r="F5" s="13"/>
      <c r="G5" s="26" t="s">
        <v>40</v>
      </c>
      <c r="H5" s="26" t="s">
        <v>96</v>
      </c>
    </row>
    <row r="6" spans="1:8" ht="15" customHeight="1" x14ac:dyDescent="0.35">
      <c r="B6" s="3">
        <f t="array" ref="B6:H6">DaysAndWeeks+DATE(CalendarYear,7,1)-WEEKDAY(DATE(CalendarYear,7,1),(WeekStart="Mo")+1)+8</f>
        <v>45110</v>
      </c>
      <c r="C6" s="3">
        <v>45111</v>
      </c>
      <c r="D6" s="3">
        <v>45112</v>
      </c>
      <c r="E6" s="3">
        <v>45113</v>
      </c>
      <c r="F6" s="3">
        <v>45114</v>
      </c>
      <c r="G6" s="3">
        <v>45115</v>
      </c>
      <c r="H6" s="3">
        <v>45116</v>
      </c>
    </row>
    <row r="7" spans="1:8" ht="39.75" customHeight="1" x14ac:dyDescent="0.35">
      <c r="B7" s="26" t="s">
        <v>39</v>
      </c>
      <c r="C7" s="17"/>
      <c r="D7" s="26" t="s">
        <v>39</v>
      </c>
      <c r="E7" s="26" t="s">
        <v>39</v>
      </c>
      <c r="F7" s="26" t="s">
        <v>53</v>
      </c>
      <c r="G7" s="26" t="s">
        <v>40</v>
      </c>
      <c r="H7" s="26" t="s">
        <v>111</v>
      </c>
    </row>
    <row r="8" spans="1:8" ht="15" customHeight="1" x14ac:dyDescent="0.35">
      <c r="B8" s="3">
        <f t="array" ref="B8:H8">DaysAndWeeks+DATE(CalendarYear,7,1)-WEEKDAY(DATE(CalendarYear,7,1),(WeekStart="Mo")+1)+15</f>
        <v>45117</v>
      </c>
      <c r="C8" s="3">
        <v>45118</v>
      </c>
      <c r="D8" s="3">
        <v>45119</v>
      </c>
      <c r="E8" s="3">
        <v>45120</v>
      </c>
      <c r="F8" s="3">
        <v>45121</v>
      </c>
      <c r="G8" s="19">
        <v>45122</v>
      </c>
      <c r="H8" s="3">
        <v>45123</v>
      </c>
    </row>
    <row r="9" spans="1:8" ht="39.75" customHeight="1" x14ac:dyDescent="0.35">
      <c r="B9" s="26" t="s">
        <v>39</v>
      </c>
      <c r="C9" s="17"/>
      <c r="D9" s="26" t="s">
        <v>39</v>
      </c>
      <c r="E9" s="26" t="s">
        <v>39</v>
      </c>
      <c r="F9" s="26" t="s">
        <v>53</v>
      </c>
      <c r="G9" s="41" t="s">
        <v>114</v>
      </c>
      <c r="H9" s="25" t="s">
        <v>95</v>
      </c>
    </row>
    <row r="10" spans="1:8" ht="15" customHeight="1" x14ac:dyDescent="0.35">
      <c r="B10" s="3">
        <f t="array" ref="B10:H10">DaysAndWeeks+DATE(CalendarYear,7,1)-WEEKDAY(DATE(CalendarYear,7,1),(WeekStart="Mo")+1)+22</f>
        <v>45124</v>
      </c>
      <c r="C10" s="3">
        <v>45125</v>
      </c>
      <c r="D10" s="19">
        <v>45126</v>
      </c>
      <c r="E10" s="3">
        <v>45127</v>
      </c>
      <c r="F10" s="3">
        <v>45128</v>
      </c>
      <c r="G10" s="3">
        <v>45129</v>
      </c>
      <c r="H10" s="3">
        <v>45130</v>
      </c>
    </row>
    <row r="11" spans="1:8" ht="40.5" customHeight="1" x14ac:dyDescent="0.35">
      <c r="B11" s="26" t="s">
        <v>39</v>
      </c>
      <c r="C11" s="17"/>
      <c r="D11" s="26" t="s">
        <v>107</v>
      </c>
      <c r="E11" s="26" t="s">
        <v>39</v>
      </c>
      <c r="F11" s="26" t="s">
        <v>53</v>
      </c>
      <c r="G11" s="26" t="s">
        <v>40</v>
      </c>
      <c r="H11" s="25" t="s">
        <v>45</v>
      </c>
    </row>
    <row r="12" spans="1:8" ht="15" customHeight="1" x14ac:dyDescent="0.35">
      <c r="B12" s="3">
        <f t="array" ref="B12:H12">DaysAndWeeks+DATE(CalendarYear,7,1)-WEEKDAY(DATE(CalendarYear,7,1),(WeekStart="Mo")+1)+29</f>
        <v>45131</v>
      </c>
      <c r="C12" s="3">
        <v>45132</v>
      </c>
      <c r="D12" s="3">
        <v>45133</v>
      </c>
      <c r="E12" s="3">
        <v>45134</v>
      </c>
      <c r="F12" s="3">
        <v>45135</v>
      </c>
      <c r="G12" s="3">
        <v>45136</v>
      </c>
      <c r="H12" s="3">
        <v>45137</v>
      </c>
    </row>
    <row r="13" spans="1:8" ht="39.75" customHeight="1" x14ac:dyDescent="0.35">
      <c r="B13" s="26" t="s">
        <v>39</v>
      </c>
      <c r="C13" s="17"/>
      <c r="D13" s="26" t="s">
        <v>39</v>
      </c>
      <c r="E13" s="26" t="s">
        <v>39</v>
      </c>
      <c r="F13" s="26" t="s">
        <v>53</v>
      </c>
      <c r="G13" s="26" t="s">
        <v>40</v>
      </c>
      <c r="H13" s="26" t="s">
        <v>42</v>
      </c>
    </row>
    <row r="14" spans="1:8" ht="15" customHeight="1" x14ac:dyDescent="0.35">
      <c r="B14" s="3">
        <f t="array" ref="B14:H14">DaysAndWeeks+DATE(CalendarYear,7,1)-WEEKDAY(DATE(CalendarYear,7,1),(WeekStart="Mo")+1)+36</f>
        <v>45138</v>
      </c>
      <c r="C14" s="3">
        <v>45139</v>
      </c>
      <c r="D14" s="3">
        <v>45140</v>
      </c>
      <c r="E14" s="3">
        <v>45141</v>
      </c>
      <c r="F14" s="3">
        <v>45142</v>
      </c>
      <c r="G14" s="3">
        <v>45143</v>
      </c>
      <c r="H14" s="3">
        <v>45144</v>
      </c>
    </row>
    <row r="15" spans="1:8" ht="39.75" customHeight="1" x14ac:dyDescent="0.35">
      <c r="B15" s="26" t="s">
        <v>39</v>
      </c>
      <c r="C15" s="13"/>
      <c r="D15" s="13"/>
      <c r="E15" s="13"/>
      <c r="F15" s="13"/>
      <c r="G15" s="13"/>
      <c r="H15" s="13"/>
    </row>
    <row r="16" spans="1:8" x14ac:dyDescent="0.35">
      <c r="B16" s="37" t="s">
        <v>99</v>
      </c>
    </row>
  </sheetData>
  <sheetProtection algorithmName="SHA-512" hashValue="nXfQz+1MGT/FpzUit1uR+ofiQMqo6DZaIA8MXauvcMgeDAfQRALsWRG+7mJc7psMmSa+D0FjXpa6pTiertIJ9g==" saltValue="0Se8S6Jtb2BuWWdMLsX+TA==" spinCount="100000" sheet="1" objects="1" scenarios="1"/>
  <conditionalFormatting sqref="B4:G4">
    <cfRule type="expression" dxfId="13" priority="3">
      <formula>DAY(B4)&gt;8</formula>
    </cfRule>
  </conditionalFormatting>
  <conditionalFormatting sqref="B12:H12 B14:H14 C13 C15:H15">
    <cfRule type="expression" dxfId="12" priority="2">
      <formula>AND(DAY(B12)&gt;=1,DAY(B12)&lt;=15)</formula>
    </cfRule>
  </conditionalFormatting>
  <conditionalFormatting sqref="H13">
    <cfRule type="expression" dxfId="11" priority="1">
      <formula>AND(DAY(H13)&gt;=1,DAY(H13)&lt;=15)</formula>
    </cfRule>
  </conditionalFormatting>
  <dataValidations count="9">
    <dataValidation allowBlank="1" showInputMessage="1" prompt="Automatically determined weekday" sqref="C3:H3" xr:uid="{00000000-0002-0000-0600-000000000000}"/>
    <dataValidation allowBlank="1" showInputMessage="1" prompt="Automatically determined starting day of the week. To change weekdays, select a new starting day of the week in E2 of 'JANUARY' worksheet" sqref="B3" xr:uid="{00000000-0002-0000-0600-000001000000}"/>
    <dataValidation allowBlank="1" showInputMessage="1" prompt="Calendar year, automatically determined by the year set in C2 of the January worksheet" sqref="B1" xr:uid="{00000000-0002-0000-0600-000002000000}"/>
    <dataValidation allowBlank="1" showInputMessage="1" prompt="Rows 4, 6, 8, 10, 12, and 14 contain dates of the month, including the previous and next month, if applicable" sqref="B4" xr:uid="{00000000-0002-0000-0600-000003000000}"/>
    <dataValidation allowBlank="1" showInputMessage="1" prompt="Enter daily notes in rows 5, 7, 9, 11, 13, and 15, columns B through H" sqref="B5" xr:uid="{00000000-0002-0000-0600-000004000000}"/>
    <dataValidation allowBlank="1" showInputMessage="1" prompt="Plan the month of July in this worksheet. Navigation links to the previous and next months are in C1 and D1 " sqref="A1" xr:uid="{00000000-0002-0000-0600-000005000000}"/>
    <dataValidation allowBlank="1" showInputMessage="1" prompt="Navigation link to the next month" sqref="D1" xr:uid="{00000000-0002-0000-0600-000006000000}"/>
    <dataValidation allowBlank="1" showInputMessage="1" prompt="Navigation link to the previous month" sqref="C1" xr:uid="{00000000-0002-0000-0600-000007000000}"/>
    <dataValidation allowBlank="1" showInputMessage="1" showErrorMessage="1" prompt="Month for this worksheet is in this cell. Calendar starts in cell below and contains dates from previous, current, and next month" sqref="B2" xr:uid="{00000000-0002-0000-0600-000008000000}"/>
  </dataValidations>
  <hyperlinks>
    <hyperlink ref="D1" location="AUG!A1" tooltip="Navigation link to the next month" display="AUGUST -&gt;" xr:uid="{00000000-0004-0000-0600-000000000000}"/>
    <hyperlink ref="C1" location="JUN!A1" tooltip="Navigation link to the previous month" display="&lt;-JUNE" xr:uid="{00000000-0004-0000-0600-000001000000}"/>
    <hyperlink ref="H11" location="APPENDIX!A8" display="Monthly Medal Race" xr:uid="{8C610612-B23A-439A-ADEF-E5F6347F3C2D}"/>
    <hyperlink ref="G5" location="APPENDIX!A4" display="Learn to Sail" xr:uid="{C9F2CBB4-AFB9-4CE0-82D9-CD45A63FC5C6}"/>
    <hyperlink ref="G7" location="APPENDIX!A4" display="Learn to Sail" xr:uid="{1EBA27D8-E1AA-4641-8103-84D8BF4EBFFA}"/>
    <hyperlink ref="G11" location="APPENDIX!A4" display="Learn to Sail" xr:uid="{F145754F-91BB-422F-A2AD-13C80CB3C8E6}"/>
    <hyperlink ref="G13" location="APPENDIX!A4" display="Learn to Sail" xr:uid="{F8A999B0-D2A4-4B64-A8DC-1020CEC1FA03}"/>
    <hyperlink ref="F7" location="APPENDIX!A3" display="Class Specific Training" xr:uid="{53306C8F-FDDD-4E16-BF16-84438D35AF49}"/>
    <hyperlink ref="F9" location="APPENDIX!A3" display="Class Specific Training" xr:uid="{A17A4690-BDBC-4706-81AD-CCBB4A598C5B}"/>
    <hyperlink ref="F11" location="APPENDIX!A3" display="Class Specific Training" xr:uid="{7FA431AD-CAB7-4B45-B762-FB93779AB83E}"/>
    <hyperlink ref="F13" location="APPENDIX!A3" display="Class Specific Training" xr:uid="{6112B71D-7083-4A02-B857-A9DBC0277FCA}"/>
    <hyperlink ref="E7" location="APPENDIX!A2" display="High Performance Training" xr:uid="{6CAE9943-7CC4-468C-872C-16ED01EBB8E7}"/>
    <hyperlink ref="E9" location="APPENDIX!A2" display="High Performance Training" xr:uid="{3879F267-83D2-4B2F-9E38-87EA1E15DC88}"/>
    <hyperlink ref="E11" location="APPENDIX!A2" display="High Performance Training" xr:uid="{83AC331E-D1CF-474D-BA35-1587F517570D}"/>
    <hyperlink ref="E13" location="APPENDIX!A2" display="High Performance Training" xr:uid="{A068AD27-F9C1-49EF-B595-9824322C9F0A}"/>
    <hyperlink ref="D13" location="APPENDIX!A2" display="High Performance Training" xr:uid="{48E78E54-8B38-4B7B-9694-52B4C7871B44}"/>
    <hyperlink ref="D9" location="APPENDIX!A2" display="High Performance Training" xr:uid="{AD16752D-FD0D-4B2B-B015-B3EEE2582C7A}"/>
    <hyperlink ref="D7" location="APPENDIX!A2" display="High Performance Training" xr:uid="{6BA551C7-4A9C-489D-8F90-E1585AA75C63}"/>
    <hyperlink ref="B7" location="APPENDIX!A2" display="High Performance Training" xr:uid="{B63A1F33-A8FF-4274-86CE-3F17A570A6B2}"/>
    <hyperlink ref="B9" location="APPENDIX!A2" display="High Performance Training" xr:uid="{23B54623-AFDD-4586-872A-FCCE56304FF1}"/>
    <hyperlink ref="B11" location="APPENDIX!A2" display="High Performance Training" xr:uid="{9E0E2F01-4595-456C-9E6C-ECEDF45459E0}"/>
    <hyperlink ref="B13" location="APPENDIX!A2" display="High Performance Training" xr:uid="{3C369B64-BF66-449B-A541-ADD794428726}"/>
    <hyperlink ref="B15" location="APPENDIX!A2" display="High Performance Training" xr:uid="{7FE0E39D-0170-4B2B-A1CE-044D4FD80563}"/>
    <hyperlink ref="D11" location="APPENDIX!A2" display="APPENDIX!A2" xr:uid="{A5C4EA7D-A239-49DD-BE35-6A58C7E6987D}"/>
    <hyperlink ref="H13" location="APPENDIX!A6" display="Match Racing Practice" xr:uid="{B3F0C485-991A-4F50-81C7-89F6360043D7}"/>
    <hyperlink ref="H5" location="APPENDIX!A18" display="Louden Plate" xr:uid="{43BFD5B4-0972-4087-8BCE-F11886A36167}"/>
    <hyperlink ref="H7" location="APPENDIX!A19" display="Serasa Challenge 1-3" xr:uid="{3CA2BBC2-FDA5-48A5-BAC0-608F150C3433}"/>
    <hyperlink ref="G9" location="APPENDIX!A20" display="APPENDIX!A20" xr:uid="{2710F63C-0CBE-4279-B69F-941DF53CB5E4}"/>
    <hyperlink ref="H9" location="APPENDIX!A21" display="Griffin Shield" xr:uid="{E38C2FE0-28D0-437F-BE7C-B336D13F7600}"/>
  </hyperlinks>
  <printOptions horizontalCentered="1"/>
  <pageMargins left="0.09" right="0.5" top="0.75" bottom="0.75" header="0.3" footer="0.3"/>
  <pageSetup fitToHeight="0" orientation="landscape" horizontalDpi="4294967293"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4" tint="-0.249977111117893"/>
    <pageSetUpPr fitToPage="1"/>
  </sheetPr>
  <dimension ref="A1:H16"/>
  <sheetViews>
    <sheetView showGridLines="0" zoomScale="80" zoomScaleNormal="80" workbookViewId="0">
      <selection activeCell="C1" sqref="C1"/>
    </sheetView>
  </sheetViews>
  <sheetFormatPr defaultRowHeight="14.5" x14ac:dyDescent="0.35"/>
  <cols>
    <col min="1" max="1" width="2.765625" customWidth="1"/>
    <col min="2" max="8" width="13.765625" customWidth="1"/>
  </cols>
  <sheetData>
    <row r="1" spans="1:8" ht="30" customHeight="1" x14ac:dyDescent="0.65">
      <c r="A1" s="11"/>
      <c r="B1" s="6">
        <f>CalendarYear</f>
        <v>2023</v>
      </c>
      <c r="C1" s="5" t="s">
        <v>30</v>
      </c>
      <c r="D1" s="5" t="s">
        <v>31</v>
      </c>
      <c r="E1" s="1"/>
      <c r="F1" s="1"/>
      <c r="G1" s="1"/>
      <c r="H1" s="5"/>
    </row>
    <row r="2" spans="1:8" ht="45" customHeight="1" x14ac:dyDescent="0.35">
      <c r="B2" s="7" t="s">
        <v>7</v>
      </c>
      <c r="C2" s="7"/>
      <c r="D2" s="7"/>
      <c r="E2" s="7"/>
      <c r="F2" s="2"/>
    </row>
    <row r="3" spans="1:8" ht="18.75" customHeight="1" x14ac:dyDescent="0.35">
      <c r="B3" s="4" t="str">
        <f>WeekStart</f>
        <v>Mo</v>
      </c>
      <c r="C3" s="4" t="str">
        <f t="shared" ref="C3:H3" si="0">LEFT(TEXT(C4,"ddd"),2)</f>
        <v>Tu</v>
      </c>
      <c r="D3" s="4" t="str">
        <f t="shared" si="0"/>
        <v>We</v>
      </c>
      <c r="E3" s="4" t="str">
        <f t="shared" si="0"/>
        <v>Th</v>
      </c>
      <c r="F3" s="4" t="str">
        <f t="shared" si="0"/>
        <v>Fr</v>
      </c>
      <c r="G3" s="4" t="str">
        <f t="shared" si="0"/>
        <v>Sa</v>
      </c>
      <c r="H3" s="4" t="str">
        <f t="shared" si="0"/>
        <v>Su</v>
      </c>
    </row>
    <row r="4" spans="1:8" ht="16.5" customHeight="1" x14ac:dyDescent="0.35">
      <c r="B4" s="3">
        <f t="array" ref="B4:H4">DaysAndWeeks+DATE(CalendarYear,8,1)-WEEKDAY(DATE(CalendarYear,8,1),(WeekStart="Mo")+1)+1</f>
        <v>45138</v>
      </c>
      <c r="C4" s="3">
        <v>45139</v>
      </c>
      <c r="D4" s="3">
        <v>45140</v>
      </c>
      <c r="E4" s="3">
        <v>45141</v>
      </c>
      <c r="F4" s="3">
        <v>45142</v>
      </c>
      <c r="G4" s="3">
        <v>45143</v>
      </c>
      <c r="H4" s="3">
        <v>45144</v>
      </c>
    </row>
    <row r="5" spans="1:8" ht="39.75" customHeight="1" x14ac:dyDescent="0.35">
      <c r="B5" s="13"/>
      <c r="C5" s="13"/>
      <c r="D5" s="26" t="s">
        <v>39</v>
      </c>
      <c r="E5" s="26" t="s">
        <v>39</v>
      </c>
      <c r="F5" s="26" t="s">
        <v>53</v>
      </c>
      <c r="G5" s="26" t="s">
        <v>40</v>
      </c>
      <c r="H5" s="42" t="s">
        <v>117</v>
      </c>
    </row>
    <row r="6" spans="1:8" ht="15" customHeight="1" x14ac:dyDescent="0.35">
      <c r="B6" s="3">
        <f t="array" ref="B6:H6">DaysAndWeeks+DATE(CalendarYear,8,1)-WEEKDAY(DATE(CalendarYear,8,1),(WeekStart="Mo")+1)+8</f>
        <v>45145</v>
      </c>
      <c r="C6" s="3">
        <v>45146</v>
      </c>
      <c r="D6" s="3">
        <v>45147</v>
      </c>
      <c r="E6" s="3">
        <v>45148</v>
      </c>
      <c r="F6" s="3">
        <v>45149</v>
      </c>
      <c r="G6" s="3">
        <v>45150</v>
      </c>
      <c r="H6" s="3">
        <v>45151</v>
      </c>
    </row>
    <row r="7" spans="1:8" ht="39.75" customHeight="1" x14ac:dyDescent="0.35">
      <c r="B7" s="26" t="s">
        <v>39</v>
      </c>
      <c r="C7" s="13"/>
      <c r="D7" s="26" t="s">
        <v>39</v>
      </c>
      <c r="E7" s="26" t="s">
        <v>39</v>
      </c>
      <c r="F7" s="26" t="s">
        <v>53</v>
      </c>
      <c r="G7" s="26" t="s">
        <v>40</v>
      </c>
      <c r="H7" s="26" t="s">
        <v>115</v>
      </c>
    </row>
    <row r="8" spans="1:8" ht="15" customHeight="1" x14ac:dyDescent="0.35">
      <c r="B8" s="3">
        <f t="array" ref="B8:H8">DaysAndWeeks+DATE(CalendarYear,8,1)-WEEKDAY(DATE(CalendarYear,8,1),(WeekStart="Mo")+1)+15</f>
        <v>45152</v>
      </c>
      <c r="C8" s="3">
        <v>45153</v>
      </c>
      <c r="D8" s="3">
        <v>45154</v>
      </c>
      <c r="E8" s="3">
        <v>45155</v>
      </c>
      <c r="F8" s="3">
        <v>45156</v>
      </c>
      <c r="G8" s="3">
        <v>45157</v>
      </c>
      <c r="H8" s="3">
        <v>45158</v>
      </c>
    </row>
    <row r="9" spans="1:8" ht="39.75" customHeight="1" x14ac:dyDescent="0.35">
      <c r="B9" s="26" t="s">
        <v>39</v>
      </c>
      <c r="C9" s="13"/>
      <c r="D9" s="26" t="s">
        <v>39</v>
      </c>
      <c r="E9" s="26" t="s">
        <v>39</v>
      </c>
      <c r="F9" s="26" t="s">
        <v>53</v>
      </c>
      <c r="G9" s="26" t="s">
        <v>40</v>
      </c>
      <c r="H9" s="25" t="s">
        <v>45</v>
      </c>
    </row>
    <row r="10" spans="1:8" ht="15" customHeight="1" x14ac:dyDescent="0.35">
      <c r="B10" s="3">
        <f t="array" ref="B10:H10">DaysAndWeeks+DATE(CalendarYear,8,1)-WEEKDAY(DATE(CalendarYear,8,1),(WeekStart="Mo")+1)+22</f>
        <v>45159</v>
      </c>
      <c r="C10" s="3">
        <v>45160</v>
      </c>
      <c r="D10" s="3">
        <v>45161</v>
      </c>
      <c r="E10" s="3">
        <v>45162</v>
      </c>
      <c r="F10" s="3">
        <v>45163</v>
      </c>
      <c r="G10" s="3">
        <v>45164</v>
      </c>
      <c r="H10" s="3">
        <v>45165</v>
      </c>
    </row>
    <row r="11" spans="1:8" ht="40.5" customHeight="1" x14ac:dyDescent="0.35">
      <c r="B11" s="26" t="s">
        <v>39</v>
      </c>
      <c r="C11" s="13"/>
      <c r="D11" s="26" t="s">
        <v>39</v>
      </c>
      <c r="E11" s="26" t="s">
        <v>39</v>
      </c>
      <c r="F11" s="43" t="s">
        <v>119</v>
      </c>
      <c r="G11" s="43" t="s">
        <v>119</v>
      </c>
      <c r="H11" s="26" t="s">
        <v>119</v>
      </c>
    </row>
    <row r="12" spans="1:8" ht="15" customHeight="1" x14ac:dyDescent="0.35">
      <c r="B12" s="3">
        <f t="array" ref="B12:H12">DaysAndWeeks+DATE(CalendarYear,8,1)-WEEKDAY(DATE(CalendarYear,8,1),(WeekStart="Mo")+1)+29</f>
        <v>45166</v>
      </c>
      <c r="C12" s="3">
        <v>45167</v>
      </c>
      <c r="D12" s="3">
        <v>45168</v>
      </c>
      <c r="E12" s="3">
        <v>45169</v>
      </c>
      <c r="F12" s="3">
        <v>45170</v>
      </c>
      <c r="G12" s="3">
        <v>45171</v>
      </c>
      <c r="H12" s="3">
        <v>45172</v>
      </c>
    </row>
    <row r="13" spans="1:8" ht="39.75" customHeight="1" x14ac:dyDescent="0.35">
      <c r="B13" s="26" t="s">
        <v>39</v>
      </c>
      <c r="C13" s="13"/>
      <c r="D13" s="26" t="s">
        <v>39</v>
      </c>
      <c r="E13" s="26" t="s">
        <v>39</v>
      </c>
      <c r="F13" s="13"/>
      <c r="G13" s="13"/>
      <c r="H13" s="13"/>
    </row>
    <row r="14" spans="1:8" ht="15" customHeight="1" x14ac:dyDescent="0.35">
      <c r="B14" s="3">
        <f t="array" ref="B14:H14">DaysAndWeeks+DATE(CalendarYear,8,1)-WEEKDAY(DATE(CalendarYear,8,1),(WeekStart="Mo")+1)+36</f>
        <v>45173</v>
      </c>
      <c r="C14" s="3">
        <v>45174</v>
      </c>
      <c r="D14" s="3">
        <v>45175</v>
      </c>
      <c r="E14" s="3">
        <v>45176</v>
      </c>
      <c r="F14" s="3">
        <v>45177</v>
      </c>
      <c r="G14" s="3">
        <v>45178</v>
      </c>
      <c r="H14" s="3">
        <v>45179</v>
      </c>
    </row>
    <row r="15" spans="1:8" ht="39.75" customHeight="1" x14ac:dyDescent="0.35">
      <c r="B15" s="13"/>
      <c r="C15" s="13"/>
      <c r="D15" s="13"/>
      <c r="E15" s="13"/>
      <c r="F15" s="13"/>
      <c r="G15" s="13"/>
      <c r="H15" s="13"/>
    </row>
    <row r="16" spans="1:8" x14ac:dyDescent="0.35">
      <c r="B16" s="37" t="s">
        <v>99</v>
      </c>
    </row>
  </sheetData>
  <sheetProtection algorithmName="SHA-512" hashValue="AXr7BQkYS+H9zVaHZwOL2Xlv9CQc7dXOXjcM4dXoTBPX1xhuCsh6Qy9TgTmAWAa2oeFk/GUln8bb73iLzPcyug==" saltValue="JgD9S9NR7AUDbbz6gs4GLw==" spinCount="100000" sheet="1" objects="1" scenarios="1"/>
  <conditionalFormatting sqref="B4:G4">
    <cfRule type="expression" dxfId="10" priority="2">
      <formula>DAY(B4)&gt;8</formula>
    </cfRule>
  </conditionalFormatting>
  <conditionalFormatting sqref="B12:H12 B14:H15 C13 F13:H13">
    <cfRule type="expression" dxfId="9" priority="1">
      <formula>AND(DAY(B12)&gt;=1,DAY(B12)&lt;=15)</formula>
    </cfRule>
  </conditionalFormatting>
  <dataValidations count="9">
    <dataValidation allowBlank="1" showInputMessage="1" prompt="Automatically determined weekday" sqref="C3:H3" xr:uid="{00000000-0002-0000-0700-000000000000}"/>
    <dataValidation allowBlank="1" showInputMessage="1" prompt="Automatically determined starting day of the week. To change weekdays, select a new starting day of the week in E2 of 'JANUARY' worksheet" sqref="B3" xr:uid="{00000000-0002-0000-0700-000001000000}"/>
    <dataValidation allowBlank="1" showInputMessage="1" prompt="Calendar year, automatically determined by the year set in C2 of the January worksheet" sqref="B1" xr:uid="{00000000-0002-0000-0700-000002000000}"/>
    <dataValidation allowBlank="1" showInputMessage="1" prompt="Rows 4, 6, 8, 10, 12, and 14 contain dates of the month, including the previous and next month, if applicable" sqref="B4" xr:uid="{00000000-0002-0000-0700-000003000000}"/>
    <dataValidation allowBlank="1" showInputMessage="1" prompt="Enter daily notes in rows 5, 7, 9, 11, 13, and 15, columns B through H" sqref="B5" xr:uid="{00000000-0002-0000-0700-000004000000}"/>
    <dataValidation allowBlank="1" showInputMessage="1" prompt="Plan the month of August in this worksheet. Navigation links to the previous and next months are in C1 and D1 " sqref="A1" xr:uid="{00000000-0002-0000-0700-000005000000}"/>
    <dataValidation allowBlank="1" showInputMessage="1" prompt="Navigation link to the next month" sqref="D1" xr:uid="{00000000-0002-0000-0700-000006000000}"/>
    <dataValidation allowBlank="1" showInputMessage="1" prompt="Navigation link to the previous month" sqref="C1" xr:uid="{00000000-0002-0000-0700-000007000000}"/>
    <dataValidation allowBlank="1" showInputMessage="1" showErrorMessage="1" prompt="Month for this worksheet is in this cell. Calendar starts in cell below and contains dates from previous, current, and next month" sqref="B2" xr:uid="{00000000-0002-0000-0700-000008000000}"/>
  </dataValidations>
  <hyperlinks>
    <hyperlink ref="D1" location="SEP!A1" tooltip="Navigation link to the next month" display="SEPTEMBER -&gt;" xr:uid="{00000000-0004-0000-0700-000000000000}"/>
    <hyperlink ref="C1" location="JUL!A1" tooltip="Navigation link to the previous month" display="&lt;- JULY" xr:uid="{00000000-0004-0000-0700-000001000000}"/>
    <hyperlink ref="D5" location="APPENDIX!A2" display="High Performance Training" xr:uid="{DD89E2FE-22B6-486E-A059-1FFCAC8E3C35}"/>
    <hyperlink ref="E5" location="APPENDIX!A2" display="High Performance Training" xr:uid="{626AF3C3-D1A0-4A7D-A422-26978E647658}"/>
    <hyperlink ref="B7" location="APPENDIX!A2" display="High Performance Training" xr:uid="{9E1D51A4-9DC1-49B5-B5B5-ED37A520E22A}"/>
    <hyperlink ref="D7" location="APPENDIX!A2" display="High Performance Training" xr:uid="{80BF96A5-6DBF-4D43-B808-B09F6C44DD37}"/>
    <hyperlink ref="E7" location="APPENDIX!A2" display="High Performance Training" xr:uid="{30FB541E-CA69-4FC9-A437-E750D528DA26}"/>
    <hyperlink ref="B9" location="APPENDIX!A2" display="High Performance Training" xr:uid="{9286D16E-8C3C-439A-95D6-3F69525794BE}"/>
    <hyperlink ref="D9" location="APPENDIX!A2" display="High Performance Training" xr:uid="{BBCBEDE3-A8B1-4B8F-9329-2CEBCDB90F31}"/>
    <hyperlink ref="E9" location="APPENDIX!A2" display="High Performance Training" xr:uid="{EB56D348-3695-4919-B022-52DE41E01DC6}"/>
    <hyperlink ref="B11" location="APPENDIX!A2" display="High Performance Training" xr:uid="{F2744F50-E12B-42EA-B90F-95EC5EE2BCE0}"/>
    <hyperlink ref="D11" location="APPENDIX!A2" display="High Performance Training" xr:uid="{4A1630AC-3F64-4E66-BC56-97E4C727DD22}"/>
    <hyperlink ref="E11" location="APPENDIX!A2" display="High Performance Training" xr:uid="{619BD0ED-ED8B-484F-A2C0-90E7A93B8BCE}"/>
    <hyperlink ref="B13" location="APPENDIX!A2" display="High Performance Training" xr:uid="{CA74A8D1-88CB-4997-A139-19843AAFF2A3}"/>
    <hyperlink ref="D13" location="APPENDIX!A2" display="High Performance Training" xr:uid="{3D4BBB06-0739-4C80-88C7-7537D7005992}"/>
    <hyperlink ref="E13" location="APPENDIX!A2" display="High Performance Training" xr:uid="{DBC397D1-4296-4045-91DC-57F34E95E3B4}"/>
    <hyperlink ref="F5" location="APPENDIX!A3" display="Class Specific Training" xr:uid="{4B02A2A5-5F6B-438B-961B-4116C411AEB2}"/>
    <hyperlink ref="F7" location="APPENDIX!A3" display="Class Specific Training" xr:uid="{2B9D835A-8506-47B3-8ADC-CBE225E127CF}"/>
    <hyperlink ref="F9" location="APPENDIX!A3" display="Class Specific Training" xr:uid="{3A99E6B3-F12E-487C-AED5-262275C85D98}"/>
    <hyperlink ref="H7" location="APPENDIX!A19" display="Serasa Challenge 1-3" xr:uid="{77C34C22-15D2-46F9-BC32-90FD4DE6729F}"/>
    <hyperlink ref="G5" location="APPENDIX!A4" display="Learn to Sail" xr:uid="{1337453F-C8EE-43A8-8B00-F781D04A1B47}"/>
    <hyperlink ref="G7" location="APPENDIX!A4" display="Learn to Sail" xr:uid="{2C5A4B75-4C7F-4558-8A9F-36895801D3E7}"/>
    <hyperlink ref="G9" location="APPENDIX!A4" display="Learn to Sail" xr:uid="{E3E7AEA3-21A7-45A5-837C-DD7F949CCDB2}"/>
    <hyperlink ref="H9" location="APPENDIX!A8" display="Monthly Medal Race" xr:uid="{963F8B41-27B4-453E-9EDC-53AB14C2E8A2}"/>
    <hyperlink ref="H5" location="APPENDIX!A22" display="Spot the Dog Memorial" xr:uid="{8755C766-A6D5-4540-8CD5-0A66F79F880E}"/>
    <hyperlink ref="F11:H11" location="APPENDIX!A23" display="RBYC Annual Regatta" xr:uid="{9AA8991F-148E-4FF7-BEE5-89DCDE04C51D}"/>
  </hyperlinks>
  <printOptions horizontalCentered="1"/>
  <pageMargins left="0.09" right="0.5" top="0.75" bottom="0.75" header="0.3" footer="0.3"/>
  <pageSetup fitToHeight="0" orientation="landscape" horizontalDpi="4294967293"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499984740745262"/>
    <pageSetUpPr fitToPage="1"/>
  </sheetPr>
  <dimension ref="A1:H16"/>
  <sheetViews>
    <sheetView showGridLines="0" zoomScale="80" zoomScaleNormal="80" workbookViewId="0">
      <selection activeCell="C1" sqref="C1"/>
    </sheetView>
  </sheetViews>
  <sheetFormatPr defaultRowHeight="14.5" x14ac:dyDescent="0.35"/>
  <cols>
    <col min="1" max="1" width="2.765625" customWidth="1"/>
    <col min="2" max="8" width="13.765625" customWidth="1"/>
  </cols>
  <sheetData>
    <row r="1" spans="1:8" ht="30" customHeight="1" x14ac:dyDescent="0.65">
      <c r="A1" s="11"/>
      <c r="B1" s="6">
        <f>CalendarYear</f>
        <v>2023</v>
      </c>
      <c r="C1" s="5" t="s">
        <v>32</v>
      </c>
      <c r="D1" s="5" t="s">
        <v>33</v>
      </c>
      <c r="E1" s="1"/>
      <c r="F1" s="1"/>
      <c r="G1" s="1"/>
      <c r="H1" s="5"/>
    </row>
    <row r="2" spans="1:8" ht="45" customHeight="1" x14ac:dyDescent="0.35">
      <c r="B2" s="7" t="s">
        <v>8</v>
      </c>
      <c r="C2" s="7"/>
      <c r="D2" s="7"/>
      <c r="E2" s="7"/>
      <c r="F2" s="2"/>
    </row>
    <row r="3" spans="1:8" ht="18.75" customHeight="1" x14ac:dyDescent="0.35">
      <c r="B3" s="4" t="str">
        <f>WeekStart</f>
        <v>Mo</v>
      </c>
      <c r="C3" s="4" t="str">
        <f t="shared" ref="C3:H3" si="0">LEFT(TEXT(C4,"ddd"),2)</f>
        <v>Tu</v>
      </c>
      <c r="D3" s="4" t="str">
        <f t="shared" si="0"/>
        <v>We</v>
      </c>
      <c r="E3" s="4" t="str">
        <f t="shared" si="0"/>
        <v>Th</v>
      </c>
      <c r="F3" s="4" t="str">
        <f t="shared" si="0"/>
        <v>Fr</v>
      </c>
      <c r="G3" s="4" t="str">
        <f t="shared" si="0"/>
        <v>Sa</v>
      </c>
      <c r="H3" s="4" t="str">
        <f t="shared" si="0"/>
        <v>Su</v>
      </c>
    </row>
    <row r="4" spans="1:8" ht="16.5" customHeight="1" x14ac:dyDescent="0.35">
      <c r="B4" s="3">
        <f t="array" ref="B4:H4">DaysAndWeeks+DATE(CalendarYear,9,1)-WEEKDAY(DATE(CalendarYear,9,1),(WeekStart="Mo")+1)+1</f>
        <v>45166</v>
      </c>
      <c r="C4" s="3">
        <v>45167</v>
      </c>
      <c r="D4" s="3">
        <v>45168</v>
      </c>
      <c r="E4" s="3">
        <v>45169</v>
      </c>
      <c r="F4" s="3">
        <v>45170</v>
      </c>
      <c r="G4" s="3">
        <v>45171</v>
      </c>
      <c r="H4" s="3">
        <v>45172</v>
      </c>
    </row>
    <row r="5" spans="1:8" ht="39.75" customHeight="1" x14ac:dyDescent="0.35">
      <c r="B5" s="13"/>
      <c r="C5" s="13"/>
      <c r="D5" s="13"/>
      <c r="E5" s="13"/>
      <c r="F5" s="26" t="s">
        <v>53</v>
      </c>
      <c r="G5" s="26" t="s">
        <v>40</v>
      </c>
      <c r="H5" s="26" t="s">
        <v>115</v>
      </c>
    </row>
    <row r="6" spans="1:8" ht="15" customHeight="1" x14ac:dyDescent="0.35">
      <c r="B6" s="3">
        <f t="array" ref="B6:H6">DaysAndWeeks+DATE(CalendarYear,9,1)-WEEKDAY(DATE(CalendarYear,9,1),(WeekStart="Mo")+1)+8</f>
        <v>45173</v>
      </c>
      <c r="C6" s="3">
        <v>45174</v>
      </c>
      <c r="D6" s="3">
        <v>45175</v>
      </c>
      <c r="E6" s="3">
        <v>45176</v>
      </c>
      <c r="F6" s="3">
        <v>45177</v>
      </c>
      <c r="G6" s="3">
        <v>45178</v>
      </c>
      <c r="H6" s="3">
        <v>45179</v>
      </c>
    </row>
    <row r="7" spans="1:8" ht="39.75" customHeight="1" x14ac:dyDescent="0.35">
      <c r="B7" s="26" t="s">
        <v>39</v>
      </c>
      <c r="C7" s="13"/>
      <c r="D7" s="26" t="s">
        <v>39</v>
      </c>
      <c r="E7" s="26" t="s">
        <v>39</v>
      </c>
      <c r="F7" s="26" t="s">
        <v>53</v>
      </c>
      <c r="G7" s="26" t="s">
        <v>40</v>
      </c>
      <c r="H7" s="25" t="s">
        <v>45</v>
      </c>
    </row>
    <row r="8" spans="1:8" ht="15" customHeight="1" x14ac:dyDescent="0.35">
      <c r="B8" s="3">
        <f t="array" ref="B8:H8">DaysAndWeeks+DATE(CalendarYear,9,1)-WEEKDAY(DATE(CalendarYear,9,1),(WeekStart="Mo")+1)+15</f>
        <v>45180</v>
      </c>
      <c r="C8" s="3">
        <v>45181</v>
      </c>
      <c r="D8" s="3">
        <v>45182</v>
      </c>
      <c r="E8" s="3">
        <v>45183</v>
      </c>
      <c r="F8" s="3">
        <v>45184</v>
      </c>
      <c r="G8" s="3">
        <v>45185</v>
      </c>
      <c r="H8" s="3">
        <v>45186</v>
      </c>
    </row>
    <row r="9" spans="1:8" ht="39.75" customHeight="1" x14ac:dyDescent="0.35">
      <c r="B9" s="26" t="s">
        <v>39</v>
      </c>
      <c r="C9" s="13"/>
      <c r="D9" s="26" t="s">
        <v>39</v>
      </c>
      <c r="E9" s="26" t="s">
        <v>39</v>
      </c>
      <c r="F9" s="26" t="s">
        <v>53</v>
      </c>
      <c r="G9" s="26" t="s">
        <v>40</v>
      </c>
      <c r="H9" s="45" t="s">
        <v>116</v>
      </c>
    </row>
    <row r="10" spans="1:8" ht="15" customHeight="1" x14ac:dyDescent="0.35">
      <c r="B10" s="3">
        <f t="array" ref="B10:H10">DaysAndWeeks+DATE(CalendarYear,9,1)-WEEKDAY(DATE(CalendarYear,9,1),(WeekStart="Mo")+1)+22</f>
        <v>45187</v>
      </c>
      <c r="C10" s="3">
        <v>45188</v>
      </c>
      <c r="D10" s="3">
        <v>45189</v>
      </c>
      <c r="E10" s="3">
        <v>45190</v>
      </c>
      <c r="F10" s="3">
        <v>45191</v>
      </c>
      <c r="G10" s="3">
        <v>45192</v>
      </c>
      <c r="H10" s="3">
        <v>45193</v>
      </c>
    </row>
    <row r="11" spans="1:8" ht="40.5" customHeight="1" x14ac:dyDescent="0.35">
      <c r="B11" s="26" t="s">
        <v>39</v>
      </c>
      <c r="C11" s="13"/>
      <c r="D11" s="26" t="s">
        <v>39</v>
      </c>
      <c r="E11" s="26" t="s">
        <v>39</v>
      </c>
      <c r="F11" s="26" t="s">
        <v>53</v>
      </c>
      <c r="G11" s="26" t="s">
        <v>40</v>
      </c>
      <c r="H11" s="26" t="s">
        <v>42</v>
      </c>
    </row>
    <row r="12" spans="1:8" ht="15" customHeight="1" x14ac:dyDescent="0.35">
      <c r="B12" s="3">
        <f t="array" ref="B12:H12">DaysAndWeeks+DATE(CalendarYear,9,1)-WEEKDAY(DATE(CalendarYear,9,1),(WeekStart="Mo")+1)+29</f>
        <v>45194</v>
      </c>
      <c r="C12" s="3">
        <v>45195</v>
      </c>
      <c r="D12" s="3">
        <v>45196</v>
      </c>
      <c r="E12" s="44">
        <v>45197</v>
      </c>
      <c r="F12" s="3">
        <v>45198</v>
      </c>
      <c r="G12" s="3">
        <v>45199</v>
      </c>
      <c r="H12" s="3">
        <v>45200</v>
      </c>
    </row>
    <row r="13" spans="1:8" ht="39.75" customHeight="1" x14ac:dyDescent="0.35">
      <c r="B13" s="26" t="s">
        <v>39</v>
      </c>
      <c r="C13" s="13"/>
      <c r="D13" s="26" t="s">
        <v>39</v>
      </c>
      <c r="E13" s="26" t="s">
        <v>122</v>
      </c>
      <c r="F13" s="26" t="s">
        <v>53</v>
      </c>
      <c r="G13" s="26" t="s">
        <v>40</v>
      </c>
      <c r="H13" s="13"/>
    </row>
    <row r="14" spans="1:8" ht="15" customHeight="1" x14ac:dyDescent="0.35">
      <c r="B14" s="3">
        <f t="array" ref="B14:H14">DaysAndWeeks+DATE(CalendarYear,9,1)-WEEKDAY(DATE(CalendarYear,9,1),(WeekStart="Mo")+1)+36</f>
        <v>45201</v>
      </c>
      <c r="C14" s="3">
        <v>45202</v>
      </c>
      <c r="D14" s="3">
        <v>45203</v>
      </c>
      <c r="E14" s="3">
        <v>45204</v>
      </c>
      <c r="F14" s="3">
        <v>45205</v>
      </c>
      <c r="G14" s="3">
        <v>45206</v>
      </c>
      <c r="H14" s="3">
        <v>45207</v>
      </c>
    </row>
    <row r="15" spans="1:8" ht="39.75" customHeight="1" x14ac:dyDescent="0.35">
      <c r="B15" s="13"/>
      <c r="C15" s="13"/>
      <c r="D15" s="13"/>
      <c r="E15" s="13"/>
      <c r="F15" s="13"/>
      <c r="G15" s="13"/>
      <c r="H15" s="13"/>
    </row>
    <row r="16" spans="1:8" x14ac:dyDescent="0.35">
      <c r="B16" s="37" t="s">
        <v>99</v>
      </c>
    </row>
  </sheetData>
  <sheetProtection algorithmName="SHA-512" hashValue="gFXN8NY3AOhA2+cDItfkn0kPBAnjaN9aKnm5746uEpBZz9dm0ybRBKJhwY3/G2DekNEwGQ7hjfvByyIh5HoXrA==" saltValue="FvGVuzAJdB3MgnKSm3TvEQ==" spinCount="100000" sheet="1" objects="1" scenarios="1"/>
  <conditionalFormatting sqref="B4:G4">
    <cfRule type="expression" dxfId="8" priority="3">
      <formula>DAY(B4)&gt;8</formula>
    </cfRule>
  </conditionalFormatting>
  <conditionalFormatting sqref="B12:H12 B14:H15 C13 H13">
    <cfRule type="expression" dxfId="7" priority="2">
      <formula>AND(DAY(B12)&gt;=1,DAY(B12)&lt;=15)</formula>
    </cfRule>
  </conditionalFormatting>
  <conditionalFormatting sqref="H11">
    <cfRule type="expression" dxfId="6" priority="1">
      <formula>AND(DAY(H11)&gt;=1,DAY(H11)&lt;=15)</formula>
    </cfRule>
  </conditionalFormatting>
  <dataValidations count="9">
    <dataValidation allowBlank="1" showInputMessage="1" prompt="Automatically determined weekday" sqref="C3:H3" xr:uid="{00000000-0002-0000-0800-000000000000}"/>
    <dataValidation allowBlank="1" showInputMessage="1" prompt="Automatically determined starting day of the week. To change weekdays, select a new starting day of the week in E2 of 'JANUARY' worksheet" sqref="B3" xr:uid="{00000000-0002-0000-0800-000001000000}"/>
    <dataValidation allowBlank="1" showInputMessage="1" prompt="Calendar year, automatically determined by the year set in C2 of the January worksheet" sqref="B1" xr:uid="{00000000-0002-0000-0800-000002000000}"/>
    <dataValidation allowBlank="1" showInputMessage="1" prompt="Rows 4, 6, 8, 10, 12, and 14 contain dates of the month, including the previous and next month, if applicable" sqref="B4" xr:uid="{00000000-0002-0000-0800-000003000000}"/>
    <dataValidation allowBlank="1" showInputMessage="1" prompt="Enter daily notes in rows 5, 7, 9, 11, 13, and 15, columns B through H" sqref="B5" xr:uid="{00000000-0002-0000-0800-000004000000}"/>
    <dataValidation allowBlank="1" showInputMessage="1" prompt="Plan the month of September in this worksheet. Navigation links to the previous and next months are in C1 and D1 " sqref="A1" xr:uid="{00000000-0002-0000-0800-000005000000}"/>
    <dataValidation allowBlank="1" showInputMessage="1" prompt="Navigation link to the next month" sqref="D1" xr:uid="{00000000-0002-0000-0800-000006000000}"/>
    <dataValidation allowBlank="1" showInputMessage="1" prompt="Navigation link to the previous month" sqref="C1" xr:uid="{00000000-0002-0000-0800-000007000000}"/>
    <dataValidation allowBlank="1" showInputMessage="1" showErrorMessage="1" prompt="Month for this worksheet is in this cell. Calendar starts in cell below and contains dates from previous, current, and next month" sqref="B2" xr:uid="{00000000-0002-0000-0800-000008000000}"/>
  </dataValidations>
  <hyperlinks>
    <hyperlink ref="D1" location="OCT!A1" tooltip="Navigation link to the next month" display="OCTOBER -&gt;" xr:uid="{00000000-0004-0000-0800-000000000000}"/>
    <hyperlink ref="C1" location="AUG!A1" tooltip="Navigation link to the previous month" display="&lt;- AUGUST" xr:uid="{00000000-0004-0000-0800-000001000000}"/>
    <hyperlink ref="H5" location="APPENDIX!A19" display="Serasa Challenge 1-3" xr:uid="{F3F8FDCF-6FB6-46BF-9CAE-EB17F13412BF}"/>
    <hyperlink ref="H7" location="APPENDIX!A8" display="Monthly Medal Race" xr:uid="{4ED124F1-A743-4DB0-AE69-0EA09A6A577A}"/>
    <hyperlink ref="F5" location="APPENDIX!A3" display="Class Specific Training" xr:uid="{A96CC508-7739-44BF-AF3F-15C936FAEC87}"/>
    <hyperlink ref="F7" location="APPENDIX!A3" display="Class Specific Training" xr:uid="{177C57E5-828A-4633-8B2B-E4F8FD3FA8DD}"/>
    <hyperlink ref="F9" location="APPENDIX!A3" display="Class Specific Training" xr:uid="{FA494A41-FC56-4B26-B9EE-259B0955DF6B}"/>
    <hyperlink ref="F11" location="APPENDIX!A3" display="Class Specific Training" xr:uid="{61144FAD-CC52-4CF1-9959-616C71E5D6BD}"/>
    <hyperlink ref="F13" location="APPENDIX!A3" display="Class Specific Training" xr:uid="{A5F707DA-84CC-48DA-BB4F-5351BF43DC5D}"/>
    <hyperlink ref="G5" location="APPENDIX!A4" display="Learn to Sail" xr:uid="{8E656904-6291-428A-BC80-AF56A8FFB71D}"/>
    <hyperlink ref="G7" location="APPENDIX!A4" display="Learn to Sail" xr:uid="{62896E42-D446-4A44-BB8A-1ECB659BC717}"/>
    <hyperlink ref="G9" location="APPENDIX!A4" display="Learn to Sail" xr:uid="{C87287AA-A529-488D-9D5C-D4FAC2803C20}"/>
    <hyperlink ref="G11" location="APPENDIX!A4" display="Learn to Sail" xr:uid="{0AFD2705-5B3E-4160-920B-75ED04A5CF97}"/>
    <hyperlink ref="G13" location="APPENDIX!A4" display="Learn to Sail" xr:uid="{D6941B44-EC9A-41A1-BC74-0A8D88D3351B}"/>
    <hyperlink ref="B7" location="APPENDIX!A2" display="High Performance Training" xr:uid="{F43E212B-767C-4C15-B9E8-741CE688DBA0}"/>
    <hyperlink ref="D7" location="APPENDIX!A2" display="High Performance Training" xr:uid="{9080B34A-AB3A-428A-8E51-E215167C1C01}"/>
    <hyperlink ref="E7" location="APPENDIX!A2" display="High Performance Training" xr:uid="{25084735-0EA0-4C14-A87F-10D72AE1E93F}"/>
    <hyperlink ref="B9" location="APPENDIX!A2" display="High Performance Training" xr:uid="{1E864CB9-9EFB-4EB0-971A-5B5066B1D505}"/>
    <hyperlink ref="D9" location="APPENDIX!A2" display="High Performance Training" xr:uid="{42E314E1-DB5B-4AA0-9B92-1326C9D2FEA1}"/>
    <hyperlink ref="E9" location="APPENDIX!A2" display="High Performance Training" xr:uid="{781D3F4B-0E8A-4B72-9C15-5796F92CDC99}"/>
    <hyperlink ref="B11" location="APPENDIX!A2" display="High Performance Training" xr:uid="{32AEB73F-C00C-46EE-BB5C-0847A03A112E}"/>
    <hyperlink ref="D11" location="APPENDIX!A2" display="High Performance Training" xr:uid="{A458D638-6D0E-4456-8C01-DE74FBBD9446}"/>
    <hyperlink ref="E11" location="APPENDIX!A2" display="High Performance Training" xr:uid="{A4B05099-FC2A-41CE-BE02-5BA1917EFECA}"/>
    <hyperlink ref="B13" location="APPENDIX!A2" display="High Performance Training" xr:uid="{0E608D7B-6BB0-49FD-B85D-3C4884946DD2}"/>
    <hyperlink ref="D13" location="APPENDIX!A2" display="High Performance Training" xr:uid="{1066D409-11E2-4951-82B8-40BBA388196C}"/>
    <hyperlink ref="H11" location="APPENDIX!A6" display="Match Racing Practice" xr:uid="{F5B3D297-31C7-4541-8492-4F7E176B390A}"/>
    <hyperlink ref="E13" location="APPENDIX!A2" display="APPENDIX!A2" xr:uid="{2E68C1BD-3703-40CB-8E87-77CFA9916AC3}"/>
    <hyperlink ref="H9" location="APPENDIX!A24" display="Bart's Bash" xr:uid="{1C9A5043-C448-422E-98F5-DCD473A4E9A3}"/>
  </hyperlinks>
  <printOptions horizontalCentered="1"/>
  <pageMargins left="0.09" right="0.5" top="0.75" bottom="0.75" header="0.3" footer="0.3"/>
  <pageSetup fitToHeight="0" orientation="landscape" horizontalDpi="4294967293" verticalDpi="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tint="0.39997558519241921"/>
    <pageSetUpPr fitToPage="1"/>
  </sheetPr>
  <dimension ref="A1:H16"/>
  <sheetViews>
    <sheetView showGridLines="0" zoomScale="80" zoomScaleNormal="80" workbookViewId="0">
      <selection activeCell="C1" sqref="C1"/>
    </sheetView>
  </sheetViews>
  <sheetFormatPr defaultRowHeight="14.5" x14ac:dyDescent="0.35"/>
  <cols>
    <col min="1" max="1" width="2.765625" customWidth="1"/>
    <col min="2" max="8" width="13.765625" customWidth="1"/>
  </cols>
  <sheetData>
    <row r="1" spans="1:8" ht="30" customHeight="1" x14ac:dyDescent="0.65">
      <c r="A1" s="11"/>
      <c r="B1" s="6">
        <f>CalendarYear</f>
        <v>2023</v>
      </c>
      <c r="C1" s="5" t="s">
        <v>34</v>
      </c>
      <c r="D1" s="5" t="s">
        <v>35</v>
      </c>
      <c r="E1" s="1"/>
      <c r="F1" s="1"/>
      <c r="G1" s="1"/>
      <c r="H1" s="5"/>
    </row>
    <row r="2" spans="1:8" ht="45" customHeight="1" x14ac:dyDescent="0.35">
      <c r="B2" s="7" t="s">
        <v>9</v>
      </c>
      <c r="C2" s="7"/>
      <c r="D2" s="7"/>
      <c r="E2" s="7"/>
      <c r="F2" s="2"/>
    </row>
    <row r="3" spans="1:8" ht="18.75" customHeight="1" x14ac:dyDescent="0.35">
      <c r="B3" s="4" t="str">
        <f>WeekStart</f>
        <v>Mo</v>
      </c>
      <c r="C3" s="4" t="str">
        <f t="shared" ref="C3:H3" si="0">LEFT(TEXT(C4,"ddd"),2)</f>
        <v>Tu</v>
      </c>
      <c r="D3" s="4" t="str">
        <f t="shared" si="0"/>
        <v>We</v>
      </c>
      <c r="E3" s="4" t="str">
        <f t="shared" si="0"/>
        <v>Th</v>
      </c>
      <c r="F3" s="4" t="str">
        <f t="shared" si="0"/>
        <v>Fr</v>
      </c>
      <c r="G3" s="4" t="str">
        <f t="shared" si="0"/>
        <v>Sa</v>
      </c>
      <c r="H3" s="4" t="str">
        <f t="shared" si="0"/>
        <v>Su</v>
      </c>
    </row>
    <row r="4" spans="1:8" ht="16.5" customHeight="1" x14ac:dyDescent="0.35">
      <c r="B4" s="3">
        <f t="array" ref="B4:H4">DaysAndWeeks+DATE(CalendarYear,10,1)-WEEKDAY(DATE(CalendarYear,10,1),(WeekStart="Mo")+1)+1</f>
        <v>45194</v>
      </c>
      <c r="C4" s="3">
        <v>45195</v>
      </c>
      <c r="D4" s="3">
        <v>45196</v>
      </c>
      <c r="E4" s="3">
        <v>45197</v>
      </c>
      <c r="F4" s="3">
        <v>45198</v>
      </c>
      <c r="G4" s="3">
        <v>45199</v>
      </c>
      <c r="H4" s="3">
        <v>45200</v>
      </c>
    </row>
    <row r="5" spans="1:8" ht="39.75" customHeight="1" x14ac:dyDescent="0.35">
      <c r="B5" s="13"/>
      <c r="C5" s="13"/>
      <c r="D5" s="13"/>
      <c r="E5" s="13"/>
      <c r="F5" s="13"/>
      <c r="G5" s="13"/>
      <c r="H5" s="25" t="s">
        <v>124</v>
      </c>
    </row>
    <row r="6" spans="1:8" ht="15" customHeight="1" x14ac:dyDescent="0.35">
      <c r="B6" s="3">
        <f t="array" ref="B6:H6">DaysAndWeeks+DATE(CalendarYear,10,1)-WEEKDAY(DATE(CalendarYear,10,1),(WeekStart="Mo")+1)+8</f>
        <v>45201</v>
      </c>
      <c r="C6" s="3">
        <v>45202</v>
      </c>
      <c r="D6" s="3">
        <v>45203</v>
      </c>
      <c r="E6" s="3">
        <v>45204</v>
      </c>
      <c r="F6" s="3">
        <v>45205</v>
      </c>
      <c r="G6" s="3">
        <v>45206</v>
      </c>
      <c r="H6" s="3">
        <v>45207</v>
      </c>
    </row>
    <row r="7" spans="1:8" ht="39.75" customHeight="1" x14ac:dyDescent="0.35">
      <c r="B7" s="26" t="s">
        <v>39</v>
      </c>
      <c r="C7" s="13"/>
      <c r="D7" s="26" t="s">
        <v>39</v>
      </c>
      <c r="E7" s="26" t="s">
        <v>39</v>
      </c>
      <c r="F7" s="26" t="s">
        <v>53</v>
      </c>
      <c r="G7" s="45" t="s">
        <v>125</v>
      </c>
      <c r="H7" s="26" t="s">
        <v>127</v>
      </c>
    </row>
    <row r="8" spans="1:8" ht="15" customHeight="1" x14ac:dyDescent="0.35">
      <c r="B8" s="3">
        <f t="array" ref="B8:H8">DaysAndWeeks+DATE(CalendarYear,10,1)-WEEKDAY(DATE(CalendarYear,10,1),(WeekStart="Mo")+1)+15</f>
        <v>45208</v>
      </c>
      <c r="C8" s="3">
        <v>45209</v>
      </c>
      <c r="D8" s="3">
        <v>45210</v>
      </c>
      <c r="E8" s="3">
        <v>45211</v>
      </c>
      <c r="F8" s="3">
        <v>45212</v>
      </c>
      <c r="G8" s="3">
        <v>45213</v>
      </c>
      <c r="H8" s="3">
        <v>45214</v>
      </c>
    </row>
    <row r="9" spans="1:8" ht="39.75" customHeight="1" x14ac:dyDescent="0.35">
      <c r="B9" s="26" t="s">
        <v>39</v>
      </c>
      <c r="C9" s="13"/>
      <c r="D9" s="26" t="s">
        <v>39</v>
      </c>
      <c r="E9" s="26" t="s">
        <v>39</v>
      </c>
      <c r="F9" s="26" t="s">
        <v>53</v>
      </c>
      <c r="G9" s="26" t="s">
        <v>40</v>
      </c>
      <c r="H9" s="25" t="s">
        <v>45</v>
      </c>
    </row>
    <row r="10" spans="1:8" ht="15" customHeight="1" x14ac:dyDescent="0.35">
      <c r="B10" s="3">
        <f t="array" ref="B10:H10">DaysAndWeeks+DATE(CalendarYear,10,1)-WEEKDAY(DATE(CalendarYear,10,1),(WeekStart="Mo")+1)+22</f>
        <v>45215</v>
      </c>
      <c r="C10" s="3">
        <v>45216</v>
      </c>
      <c r="D10" s="3">
        <v>45217</v>
      </c>
      <c r="E10" s="3">
        <v>45218</v>
      </c>
      <c r="F10" s="3">
        <v>45219</v>
      </c>
      <c r="G10" s="3">
        <v>45220</v>
      </c>
      <c r="H10" s="3">
        <v>45221</v>
      </c>
    </row>
    <row r="11" spans="1:8" ht="40.5" customHeight="1" x14ac:dyDescent="0.35">
      <c r="B11" s="26" t="s">
        <v>39</v>
      </c>
      <c r="C11" s="13"/>
      <c r="D11" s="26" t="s">
        <v>39</v>
      </c>
      <c r="E11" s="26" t="s">
        <v>39</v>
      </c>
      <c r="F11" s="26" t="s">
        <v>53</v>
      </c>
      <c r="G11" s="26" t="s">
        <v>40</v>
      </c>
      <c r="H11" s="26" t="s">
        <v>121</v>
      </c>
    </row>
    <row r="12" spans="1:8" ht="15" customHeight="1" x14ac:dyDescent="0.35">
      <c r="B12" s="3">
        <f t="array" ref="B12:H12">DaysAndWeeks+DATE(CalendarYear,10,1)-WEEKDAY(DATE(CalendarYear,10,1),(WeekStart="Mo")+1)+29</f>
        <v>45222</v>
      </c>
      <c r="C12" s="3">
        <v>45223</v>
      </c>
      <c r="D12" s="3">
        <v>45224</v>
      </c>
      <c r="E12" s="3">
        <v>45225</v>
      </c>
      <c r="F12" s="3">
        <v>45226</v>
      </c>
      <c r="G12" s="3">
        <v>45227</v>
      </c>
      <c r="H12" s="3">
        <v>45228</v>
      </c>
    </row>
    <row r="13" spans="1:8" ht="39.75" customHeight="1" x14ac:dyDescent="0.35">
      <c r="B13" s="26" t="s">
        <v>39</v>
      </c>
      <c r="C13" s="13"/>
      <c r="D13" s="26" t="s">
        <v>39</v>
      </c>
      <c r="E13" s="26" t="s">
        <v>39</v>
      </c>
      <c r="F13" s="26" t="s">
        <v>53</v>
      </c>
      <c r="G13" s="26" t="s">
        <v>40</v>
      </c>
      <c r="H13" s="26" t="s">
        <v>128</v>
      </c>
    </row>
    <row r="14" spans="1:8" ht="15" customHeight="1" x14ac:dyDescent="0.35">
      <c r="B14" s="3">
        <f t="array" ref="B14:H14">DaysAndWeeks+DATE(CalendarYear,10,1)-WEEKDAY(DATE(CalendarYear,10,1),(WeekStart="Mo")+1)+36</f>
        <v>45229</v>
      </c>
      <c r="C14" s="3">
        <v>45230</v>
      </c>
      <c r="D14" s="3">
        <v>45231</v>
      </c>
      <c r="E14" s="3">
        <v>45232</v>
      </c>
      <c r="F14" s="3">
        <v>45233</v>
      </c>
      <c r="G14" s="3">
        <v>45234</v>
      </c>
      <c r="H14" s="3">
        <v>45235</v>
      </c>
    </row>
    <row r="15" spans="1:8" ht="39.75" customHeight="1" x14ac:dyDescent="0.35">
      <c r="B15" s="26" t="s">
        <v>39</v>
      </c>
      <c r="C15" s="13"/>
      <c r="D15" s="13"/>
      <c r="E15" s="13"/>
      <c r="F15" s="13"/>
      <c r="G15" s="13"/>
      <c r="H15" s="13"/>
    </row>
    <row r="16" spans="1:8" x14ac:dyDescent="0.35">
      <c r="B16" s="37" t="s">
        <v>99</v>
      </c>
    </row>
  </sheetData>
  <sheetProtection algorithmName="SHA-512" hashValue="eVMdMmfcgYdxxeOURWysNP/VsrBo1Yg5Nrar7IaUP6pPK0W87/dJHK+Q5t6ePbSo38PwjEYbHcaQpn2CN6FsCw==" saltValue="h8RX/5MAgysvHP6GMNaQwA==" spinCount="100000" sheet="1" objects="1" scenarios="1"/>
  <conditionalFormatting sqref="B4:G4">
    <cfRule type="expression" dxfId="5" priority="2">
      <formula>DAY(B4)&gt;8</formula>
    </cfRule>
  </conditionalFormatting>
  <conditionalFormatting sqref="B12:H12 B14:H14 C13 C15:H15">
    <cfRule type="expression" dxfId="4" priority="1">
      <formula>AND(DAY(B12)&gt;=1,DAY(B12)&lt;=15)</formula>
    </cfRule>
  </conditionalFormatting>
  <dataValidations count="9">
    <dataValidation allowBlank="1" showInputMessage="1" prompt="Automatically determined weekday" sqref="C3:H3" xr:uid="{00000000-0002-0000-0900-000000000000}"/>
    <dataValidation allowBlank="1" showInputMessage="1" prompt="Automatically determined starting day of the week. To change weekdays, select a new starting day of the week in E2 of 'JANUARY' worksheet" sqref="B3" xr:uid="{00000000-0002-0000-0900-000001000000}"/>
    <dataValidation allowBlank="1" showInputMessage="1" prompt="Calendar year, automatically determined by the year set in C2 of the January worksheet" sqref="B1" xr:uid="{00000000-0002-0000-0900-000002000000}"/>
    <dataValidation allowBlank="1" showInputMessage="1" prompt="Rows 4, 6, 8, 10, 12, and 14 contain dates of the month, including the previous and next month, if applicable" sqref="B4" xr:uid="{00000000-0002-0000-0900-000003000000}"/>
    <dataValidation allowBlank="1" showInputMessage="1" prompt="Enter daily notes in rows 5, 7, 9, 11, 13, and 15, columns B through H" sqref="B5" xr:uid="{00000000-0002-0000-0900-000004000000}"/>
    <dataValidation allowBlank="1" showInputMessage="1" prompt="Plan the month of October in this worksheet. Navigation links to the previous and next months are in C1 and D1 " sqref="A1" xr:uid="{00000000-0002-0000-0900-000005000000}"/>
    <dataValidation allowBlank="1" showInputMessage="1" prompt="Navigation link to the next month" sqref="D1" xr:uid="{00000000-0002-0000-0900-000006000000}"/>
    <dataValidation allowBlank="1" showInputMessage="1" prompt="Navigation link to the previous month" sqref="C1" xr:uid="{00000000-0002-0000-0900-000007000000}"/>
    <dataValidation allowBlank="1" showInputMessage="1" showErrorMessage="1" prompt="Month for this worksheet is in this cell. Calendar starts in cell below and contains dates from previous, current, and next month" sqref="B2" xr:uid="{00000000-0002-0000-0900-000008000000}"/>
  </dataValidations>
  <hyperlinks>
    <hyperlink ref="D1" location="NOV!A1" tooltip="Navigation link to the next month" display="NOVEMBER -&gt;" xr:uid="{00000000-0004-0000-0900-000000000000}"/>
    <hyperlink ref="C1" location="SEP!A1" tooltip="Navigation link to the previous month" display="&lt;- SEPTEMBER" xr:uid="{00000000-0004-0000-0900-000001000000}"/>
    <hyperlink ref="F7" location="APPENDIX!A3" display="Class Specific Training" xr:uid="{738ADB38-85F4-4372-BF1A-D2357A8C23BE}"/>
    <hyperlink ref="F9" location="APPENDIX!A3" display="Class Specific Training" xr:uid="{5E675265-5656-4B00-BB20-5873EC7666A2}"/>
    <hyperlink ref="F11" location="APPENDIX!A3" display="Class Specific Training" xr:uid="{A1ACF3EF-02F2-4F1A-B7B0-4E02ABF87BA7}"/>
    <hyperlink ref="F13" location="APPENDIX!A3" display="Class Specific Training" xr:uid="{B8538157-BA1C-4401-9B1C-56F13F438219}"/>
    <hyperlink ref="B7" location="APPENDIX!A2" display="High Performance Training" xr:uid="{1FA32C23-D57F-4C44-A70F-AE6D2F0E971F}"/>
    <hyperlink ref="D7" location="APPENDIX!A2" display="High Performance Training" xr:uid="{6340E135-F713-456E-8F60-C9DC30B9E131}"/>
    <hyperlink ref="E7" location="APPENDIX!A2" display="High Performance Training" xr:uid="{E384B255-CD8C-4CE4-9E64-A542792E5B36}"/>
    <hyperlink ref="B9" location="APPENDIX!A2" display="High Performance Training" xr:uid="{9FDC0E87-F9E4-45D1-97F8-08DF2A11158F}"/>
    <hyperlink ref="D9" location="APPENDIX!A2" display="High Performance Training" xr:uid="{DB4A0620-EBC4-48DF-A652-5F8C29269041}"/>
    <hyperlink ref="E9" location="APPENDIX!A2" display="High Performance Training" xr:uid="{92D1FA54-CA8F-4D71-8DDE-B3D5D796BD56}"/>
    <hyperlink ref="B11" location="APPENDIX!A2" display="High Performance Training" xr:uid="{CAF0D48D-C364-4693-8D83-579675A3243C}"/>
    <hyperlink ref="D11" location="APPENDIX!A2" display="High Performance Training" xr:uid="{A2692967-878F-4548-9480-037CF336E9A3}"/>
    <hyperlink ref="E11" location="APPENDIX!A2" display="High Performance Training" xr:uid="{8E105C96-6277-4C26-A19B-6EB13FBF52A5}"/>
    <hyperlink ref="B13" location="APPENDIX!A2" display="High Performance Training" xr:uid="{74D2E832-AAC3-4117-B471-0586067C4018}"/>
    <hyperlink ref="D13" location="APPENDIX!A2" display="High Performance Training" xr:uid="{06B079A0-6C5E-476B-9423-AB53B6CDD8AD}"/>
    <hyperlink ref="E13" location="APPENDIX!A2" display="High Performance Training" xr:uid="{FDDD432F-586F-4E9A-BBB1-A4A636DA756E}"/>
    <hyperlink ref="B15" location="APPENDIX!A2" display="High Performance Training" xr:uid="{1E89888E-E3A1-4A79-B54A-89B888C92ED3}"/>
    <hyperlink ref="G9" location="APPENDIX!A4" display="Learn to Sail" xr:uid="{CC41150B-8C09-438C-9F37-2ADF8747CC36}"/>
    <hyperlink ref="G11" location="APPENDIX!A4" display="Learn to Sail" xr:uid="{26534D0C-9D08-4FF7-AF27-A4EB6EA00FE2}"/>
    <hyperlink ref="G13" location="APPENDIX!A4" display="Learn to Sail" xr:uid="{A5D04C70-5817-4453-B5D9-862E83B8021F}"/>
    <hyperlink ref="H9" location="APPENDIX!A8" display="Monthly Medal Race" xr:uid="{A084D3E6-BF15-49C7-A6E5-F40BD330E2D8}"/>
    <hyperlink ref="H11" location="APPENDIX!A19" display="Serasa Challenge 1-3" xr:uid="{CC7FD281-D2C2-4477-8D89-2646C7BCCBC3}"/>
    <hyperlink ref="H5" location="APPENDIX!A25" display="Crosswinds Trophy" xr:uid="{61A18DB4-57F8-4EDD-AAB1-037BBD53640D}"/>
    <hyperlink ref="G7" location="APPENDIX!A26" display="Tan Trophy" xr:uid="{F61CC1F7-3C01-4D8B-BB93-7C38F380D653}"/>
    <hyperlink ref="H7" location="APPENDIX!A27" display="Double Handed Boat Series 1-4" xr:uid="{5551E748-29B8-4868-BE86-5A0B35541484}"/>
    <hyperlink ref="H13" location="APPENDIX!A27" display="Double Handed Boat Series 1-4" xr:uid="{12A1AE4C-871E-4BD3-A87E-2A2825857B2C}"/>
  </hyperlinks>
  <printOptions horizontalCentered="1"/>
  <pageMargins left="0.09" right="0.5" top="0.75" bottom="0.75" header="0.3" footer="0.3"/>
  <pageSetup fitToHeight="0" orientation="landscape" horizontalDpi="4294967293"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tint="-0.249977111117893"/>
    <pageSetUpPr fitToPage="1"/>
  </sheetPr>
  <dimension ref="A1:H16"/>
  <sheetViews>
    <sheetView showGridLines="0" zoomScale="80" zoomScaleNormal="80" workbookViewId="0">
      <selection activeCell="C1" sqref="C1"/>
    </sheetView>
  </sheetViews>
  <sheetFormatPr defaultRowHeight="14.5" x14ac:dyDescent="0.35"/>
  <cols>
    <col min="1" max="1" width="2.765625" customWidth="1"/>
    <col min="2" max="8" width="13.765625" customWidth="1"/>
  </cols>
  <sheetData>
    <row r="1" spans="1:8" ht="30" customHeight="1" x14ac:dyDescent="0.65">
      <c r="A1" s="11"/>
      <c r="B1" s="6">
        <f>CalendarYear</f>
        <v>2023</v>
      </c>
      <c r="C1" s="5" t="s">
        <v>20</v>
      </c>
      <c r="D1" s="5" t="s">
        <v>21</v>
      </c>
      <c r="E1" s="1"/>
      <c r="F1" s="1"/>
      <c r="G1" s="1"/>
      <c r="H1" s="5"/>
    </row>
    <row r="2" spans="1:8" ht="45" customHeight="1" x14ac:dyDescent="0.35">
      <c r="B2" s="7" t="s">
        <v>10</v>
      </c>
      <c r="C2" s="7"/>
      <c r="D2" s="7"/>
      <c r="E2" s="7"/>
      <c r="F2" s="2"/>
    </row>
    <row r="3" spans="1:8" ht="18.75" customHeight="1" x14ac:dyDescent="0.35">
      <c r="B3" s="4" t="str">
        <f>WeekStart</f>
        <v>Mo</v>
      </c>
      <c r="C3" s="4" t="str">
        <f t="shared" ref="C3:H3" si="0">LEFT(TEXT(C4,"ddd"),2)</f>
        <v>Tu</v>
      </c>
      <c r="D3" s="4" t="str">
        <f t="shared" si="0"/>
        <v>We</v>
      </c>
      <c r="E3" s="4" t="str">
        <f t="shared" si="0"/>
        <v>Th</v>
      </c>
      <c r="F3" s="4" t="str">
        <f t="shared" si="0"/>
        <v>Fr</v>
      </c>
      <c r="G3" s="4" t="str">
        <f t="shared" si="0"/>
        <v>Sa</v>
      </c>
      <c r="H3" s="4" t="str">
        <f t="shared" si="0"/>
        <v>Su</v>
      </c>
    </row>
    <row r="4" spans="1:8" ht="16.5" customHeight="1" x14ac:dyDescent="0.35">
      <c r="B4" s="3">
        <f t="array" ref="B4:H4">DaysAndWeeks+DATE(CalendarYear,11,1)-WEEKDAY(DATE(CalendarYear,11,1),(WeekStart="Mo")+1)+1</f>
        <v>45229</v>
      </c>
      <c r="C4" s="3">
        <v>45230</v>
      </c>
      <c r="D4" s="3">
        <v>45231</v>
      </c>
      <c r="E4" s="3">
        <v>45232</v>
      </c>
      <c r="F4" s="3">
        <v>45233</v>
      </c>
      <c r="G4" s="3">
        <v>45234</v>
      </c>
      <c r="H4" s="3">
        <v>45235</v>
      </c>
    </row>
    <row r="5" spans="1:8" ht="39.75" customHeight="1" x14ac:dyDescent="0.35">
      <c r="B5" s="13"/>
      <c r="C5" s="13"/>
      <c r="D5" s="26" t="s">
        <v>39</v>
      </c>
      <c r="E5" s="26" t="s">
        <v>39</v>
      </c>
      <c r="F5" s="26" t="s">
        <v>53</v>
      </c>
      <c r="G5" s="26" t="s">
        <v>40</v>
      </c>
      <c r="H5" s="26" t="s">
        <v>143</v>
      </c>
    </row>
    <row r="6" spans="1:8" ht="15" customHeight="1" x14ac:dyDescent="0.35">
      <c r="B6" s="3">
        <f t="array" ref="B6:H6">DaysAndWeeks+DATE(CalendarYear,11,1)-WEEKDAY(DATE(CalendarYear,11,1),(WeekStart="Mo")+1)+8</f>
        <v>45236</v>
      </c>
      <c r="C6" s="3">
        <v>45237</v>
      </c>
      <c r="D6" s="3">
        <v>45238</v>
      </c>
      <c r="E6" s="3">
        <v>45239</v>
      </c>
      <c r="F6" s="3">
        <v>45240</v>
      </c>
      <c r="G6" s="3">
        <v>45241</v>
      </c>
      <c r="H6" s="3">
        <v>45242</v>
      </c>
    </row>
    <row r="7" spans="1:8" ht="39.75" customHeight="1" x14ac:dyDescent="0.35">
      <c r="B7" s="26" t="s">
        <v>39</v>
      </c>
      <c r="C7" s="13"/>
      <c r="D7" s="26" t="s">
        <v>39</v>
      </c>
      <c r="E7" s="26" t="s">
        <v>39</v>
      </c>
      <c r="F7" s="26" t="s">
        <v>53</v>
      </c>
      <c r="G7" s="26" t="s">
        <v>40</v>
      </c>
      <c r="H7" s="25" t="s">
        <v>45</v>
      </c>
    </row>
    <row r="8" spans="1:8" ht="15" customHeight="1" x14ac:dyDescent="0.35">
      <c r="B8" s="3">
        <f t="array" ref="B8:H8">DaysAndWeeks+DATE(CalendarYear,11,1)-WEEKDAY(DATE(CalendarYear,11,1),(WeekStart="Mo")+1)+15</f>
        <v>45243</v>
      </c>
      <c r="C8" s="3">
        <v>45244</v>
      </c>
      <c r="D8" s="3">
        <v>45245</v>
      </c>
      <c r="E8" s="3">
        <v>45246</v>
      </c>
      <c r="F8" s="3">
        <v>45247</v>
      </c>
      <c r="G8" s="3">
        <v>45248</v>
      </c>
      <c r="H8" s="3">
        <v>45249</v>
      </c>
    </row>
    <row r="9" spans="1:8" ht="39.75" customHeight="1" x14ac:dyDescent="0.35">
      <c r="B9" s="26" t="s">
        <v>39</v>
      </c>
      <c r="C9" s="13"/>
      <c r="D9" s="26" t="s">
        <v>39</v>
      </c>
      <c r="E9" s="26" t="s">
        <v>39</v>
      </c>
      <c r="F9" s="26" t="s">
        <v>53</v>
      </c>
      <c r="G9" s="26" t="s">
        <v>40</v>
      </c>
      <c r="H9" s="26" t="s">
        <v>135</v>
      </c>
    </row>
    <row r="10" spans="1:8" ht="15" customHeight="1" x14ac:dyDescent="0.35">
      <c r="B10" s="3">
        <f t="array" ref="B10:H10">DaysAndWeeks+DATE(CalendarYear,11,1)-WEEKDAY(DATE(CalendarYear,11,1),(WeekStart="Mo")+1)+22</f>
        <v>45250</v>
      </c>
      <c r="C10" s="3">
        <v>45251</v>
      </c>
      <c r="D10" s="3">
        <v>45252</v>
      </c>
      <c r="E10" s="3">
        <v>45253</v>
      </c>
      <c r="F10" s="3">
        <v>45254</v>
      </c>
      <c r="G10" s="3">
        <v>45255</v>
      </c>
      <c r="H10" s="3">
        <v>45256</v>
      </c>
    </row>
    <row r="11" spans="1:8" ht="40.5" customHeight="1" x14ac:dyDescent="0.35">
      <c r="B11" s="26" t="s">
        <v>39</v>
      </c>
      <c r="C11" s="13"/>
      <c r="D11" s="26" t="s">
        <v>39</v>
      </c>
      <c r="E11" s="26" t="s">
        <v>39</v>
      </c>
      <c r="F11" s="26" t="s">
        <v>53</v>
      </c>
      <c r="G11" s="26" t="s">
        <v>40</v>
      </c>
      <c r="H11" s="26" t="s">
        <v>136</v>
      </c>
    </row>
    <row r="12" spans="1:8" ht="15" customHeight="1" x14ac:dyDescent="0.35">
      <c r="B12" s="3">
        <f t="array" ref="B12:H12">DaysAndWeeks+DATE(CalendarYear,11,1)-WEEKDAY(DATE(CalendarYear,11,1),(WeekStart="Mo")+1)+29</f>
        <v>45257</v>
      </c>
      <c r="C12" s="3">
        <v>45258</v>
      </c>
      <c r="D12" s="3">
        <v>45259</v>
      </c>
      <c r="E12" s="3">
        <v>45260</v>
      </c>
      <c r="F12" s="3">
        <v>45261</v>
      </c>
      <c r="G12" s="3">
        <v>45262</v>
      </c>
      <c r="H12" s="3">
        <v>45263</v>
      </c>
    </row>
    <row r="13" spans="1:8" ht="39.75" customHeight="1" x14ac:dyDescent="0.35">
      <c r="B13" s="26" t="s">
        <v>39</v>
      </c>
      <c r="C13" s="13"/>
      <c r="D13" s="26" t="s">
        <v>39</v>
      </c>
      <c r="E13" s="26" t="s">
        <v>39</v>
      </c>
      <c r="F13" s="13"/>
      <c r="G13" s="13"/>
      <c r="H13" s="13"/>
    </row>
    <row r="14" spans="1:8" ht="15" customHeight="1" x14ac:dyDescent="0.35">
      <c r="B14" s="3">
        <f t="array" ref="B14:H14">DaysAndWeeks+DATE(CalendarYear,11,1)-WEEKDAY(DATE(CalendarYear,11,1),(WeekStart="Mo")+1)+36</f>
        <v>45264</v>
      </c>
      <c r="C14" s="3">
        <v>45265</v>
      </c>
      <c r="D14" s="3">
        <v>45266</v>
      </c>
      <c r="E14" s="3">
        <v>45267</v>
      </c>
      <c r="F14" s="3">
        <v>45268</v>
      </c>
      <c r="G14" s="3">
        <v>45269</v>
      </c>
      <c r="H14" s="3">
        <v>45270</v>
      </c>
    </row>
    <row r="15" spans="1:8" ht="39.75" customHeight="1" x14ac:dyDescent="0.35">
      <c r="B15" s="13"/>
      <c r="C15" s="13"/>
      <c r="D15" s="13"/>
      <c r="E15" s="13"/>
      <c r="F15" s="13"/>
      <c r="G15" s="13"/>
      <c r="H15" s="13"/>
    </row>
    <row r="16" spans="1:8" x14ac:dyDescent="0.35">
      <c r="B16" s="37" t="s">
        <v>99</v>
      </c>
    </row>
  </sheetData>
  <sheetProtection algorithmName="SHA-512" hashValue="LtlJbqHaD7EH5PHa0wiUwOOkozHyrqhuacAiEwmQl1izRIGdOdW4v3vkEdpJWUYNB9eNWJffgFgW7TL2DVRfGQ==" saltValue="qt18jG+fZ8MEscNyWFUhGw==" spinCount="100000" sheet="1" objects="1" scenarios="1"/>
  <conditionalFormatting sqref="B4:G4">
    <cfRule type="expression" dxfId="3" priority="2">
      <formula>DAY(B4)&gt;8</formula>
    </cfRule>
  </conditionalFormatting>
  <conditionalFormatting sqref="B12:H12 B14:H15 C13 F13:H13">
    <cfRule type="expression" dxfId="2" priority="1">
      <formula>AND(DAY(B12)&gt;=1,DAY(B12)&lt;=15)</formula>
    </cfRule>
  </conditionalFormatting>
  <dataValidations count="9">
    <dataValidation allowBlank="1" showInputMessage="1" prompt="Automatically determined weekday" sqref="C3:H3" xr:uid="{00000000-0002-0000-0A00-000000000000}"/>
    <dataValidation allowBlank="1" showInputMessage="1" prompt="Automatically determined starting day of the week. To change weekdays, select a new starting day of the week in E2 of 'JANUARY' worksheet" sqref="B3" xr:uid="{00000000-0002-0000-0A00-000001000000}"/>
    <dataValidation allowBlank="1" showInputMessage="1" prompt="Calendar year, automatically determined by the year set in C2 of the January worksheet" sqref="B1" xr:uid="{00000000-0002-0000-0A00-000002000000}"/>
    <dataValidation allowBlank="1" showInputMessage="1" prompt="Rows 4, 6, 8, 10, 12, and 14 contain dates of the month, including the previous and next month, if applicable" sqref="B4" xr:uid="{00000000-0002-0000-0A00-000003000000}"/>
    <dataValidation allowBlank="1" showInputMessage="1" prompt="Enter daily notes in rows 5, 7, 9, 11, 13, and 15, columns B through H" sqref="B5" xr:uid="{00000000-0002-0000-0A00-000004000000}"/>
    <dataValidation allowBlank="1" showInputMessage="1" prompt="Navigation link to the previous month" sqref="C1" xr:uid="{00000000-0002-0000-0A00-000005000000}"/>
    <dataValidation allowBlank="1" showInputMessage="1" prompt="Navigation link to the next month" sqref="D1" xr:uid="{00000000-0002-0000-0A00-000006000000}"/>
    <dataValidation allowBlank="1" showInputMessage="1" prompt="Plan the month of November in this worksheet. Navigation links to the previous and next months are in C1 and D1 " sqref="A1" xr:uid="{00000000-0002-0000-0A00-000007000000}"/>
    <dataValidation allowBlank="1" showInputMessage="1" showErrorMessage="1" prompt="Month for this worksheet is in this cell. Calendar starts in cell below and contains dates from previous, current, and next month" sqref="B2" xr:uid="{00000000-0002-0000-0A00-000008000000}"/>
  </dataValidations>
  <hyperlinks>
    <hyperlink ref="D1" location="DEC!A1" tooltip="Navigation link to the next month" display="DECEMBER -&gt;" xr:uid="{00000000-0004-0000-0A00-000000000000}"/>
    <hyperlink ref="C1" location="OCT!A1" tooltip="Navigation link to the previous month" display="&lt;- OCTOBER" xr:uid="{00000000-0004-0000-0A00-000001000000}"/>
    <hyperlink ref="D5" location="APPENDIX!A2" display="High Performance Training" xr:uid="{BF905368-A4DA-42A2-AA46-3D0020160569}"/>
    <hyperlink ref="E5" location="APPENDIX!A2" display="High Performance Training" xr:uid="{30A7FAB1-9FFA-48A0-A6B2-E90E99F37D6C}"/>
    <hyperlink ref="B7" location="APPENDIX!A2" display="High Performance Training" xr:uid="{EFB8E964-17B2-4BBD-8BFB-BEB255C07B3E}"/>
    <hyperlink ref="D7" location="APPENDIX!A2" display="High Performance Training" xr:uid="{A632A182-DDC4-4A67-A501-076561C1BD80}"/>
    <hyperlink ref="E7" location="APPENDIX!A2" display="High Performance Training" xr:uid="{706C7543-85C8-4F7C-B6C0-06410AA1DFD1}"/>
    <hyperlink ref="B9" location="APPENDIX!A2" display="High Performance Training" xr:uid="{B9A403C1-0B58-4E61-B65C-E26200146E3B}"/>
    <hyperlink ref="D9" location="APPENDIX!A2" display="High Performance Training" xr:uid="{0B9DE0A1-1A94-4275-AA57-827838A38399}"/>
    <hyperlink ref="E9" location="APPENDIX!A2" display="High Performance Training" xr:uid="{F9479335-1C38-4D63-B321-ADB69F1ED275}"/>
    <hyperlink ref="B11" location="APPENDIX!A2" display="High Performance Training" xr:uid="{0E521A28-7D8D-4CD9-A8FE-68290A1CD286}"/>
    <hyperlink ref="D11" location="APPENDIX!A2" display="High Performance Training" xr:uid="{BA69C4A8-D1B8-46F0-8B54-9162546AC93A}"/>
    <hyperlink ref="E11" location="APPENDIX!A2" display="High Performance Training" xr:uid="{8239778C-22C2-49E2-8B53-A3589969ADE4}"/>
    <hyperlink ref="B13" location="APPENDIX!A2" display="High Performance Training" xr:uid="{B3777823-13BE-449A-B0EC-C77502EFBD4D}"/>
    <hyperlink ref="D13" location="APPENDIX!A2" display="High Performance Training" xr:uid="{5F1415A4-33A9-48DE-A234-6778DA489A71}"/>
    <hyperlink ref="E13" location="APPENDIX!A2" display="High Performance Training" xr:uid="{89EAF976-6B43-41D8-B3A6-457038935403}"/>
    <hyperlink ref="F5" location="APPENDIX!A3" display="Class Specific Training" xr:uid="{87A511E8-0F2E-4E73-A967-6EBEF23ED838}"/>
    <hyperlink ref="F7" location="APPENDIX!A3" display="Class Specific Training" xr:uid="{51506A55-7F3A-4A6E-B6AA-5BE2C693087E}"/>
    <hyperlink ref="F9" location="APPENDIX!A3" display="Class Specific Training" xr:uid="{10241125-C680-4C4D-A1AB-F281EEA38A82}"/>
    <hyperlink ref="F11" location="APPENDIX!A3" display="Class Specific Training" xr:uid="{1AFA4061-DCB5-4EC3-8AF8-380AFD01ADA2}"/>
    <hyperlink ref="G5" location="APPENDIX!A4" display="Learn to Sail" xr:uid="{223819AB-80BF-408B-90AF-3D0A318B8A84}"/>
    <hyperlink ref="G7" location="APPENDIX!A4" display="Learn to Sail" xr:uid="{7A141668-2F4B-4A27-BCC4-3F987C70A4E4}"/>
    <hyperlink ref="G9" location="APPENDIX!A4" display="Learn to Sail" xr:uid="{22FE41EE-F49E-4BA2-A0D7-EC69EBD3A4C4}"/>
    <hyperlink ref="G11" location="APPENDIX!A4" display="Learn to Sail" xr:uid="{A7B0BFB0-CB79-4E55-8069-65DCBEBEB2F3}"/>
    <hyperlink ref="H5" location="APPENDIX!A28" display="Hart Beat Trophy" xr:uid="{83E575C2-E801-436B-B47C-D76E3D6DFAAF}"/>
    <hyperlink ref="H9" location="APPENDIX!A30" display="Vice Commodore's Trophy" xr:uid="{BB3D9778-BF88-4E3F-9BE8-D38EA76FD8D8}"/>
    <hyperlink ref="H11" location="APPENDIX!A31" display="Commodore's Trophy" xr:uid="{F1E493C0-967F-45B0-9B95-7C290872AFC1}"/>
    <hyperlink ref="H7" location="APPENDIX!A8" display="Monthly Medal Race" xr:uid="{72290874-62BF-4CBB-809C-7963EEF325A4}"/>
  </hyperlinks>
  <printOptions horizontalCentered="1"/>
  <pageMargins left="0.09" right="0.5" top="0.75" bottom="0.75" header="0.3" footer="0.3"/>
  <pageSetup fitToHeight="0" orientation="landscape" horizontalDpi="4294967293"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9" tint="-0.499984740745262"/>
    <pageSetUpPr fitToPage="1"/>
  </sheetPr>
  <dimension ref="A1:H16"/>
  <sheetViews>
    <sheetView showGridLines="0" zoomScale="80" zoomScaleNormal="80" workbookViewId="0">
      <selection activeCell="C1" sqref="C1"/>
    </sheetView>
  </sheetViews>
  <sheetFormatPr defaultRowHeight="14.5" x14ac:dyDescent="0.35"/>
  <cols>
    <col min="1" max="1" width="2.765625" customWidth="1"/>
    <col min="2" max="8" width="13.765625" customWidth="1"/>
  </cols>
  <sheetData>
    <row r="1" spans="1:8" ht="30" customHeight="1" x14ac:dyDescent="0.65">
      <c r="A1" s="11"/>
      <c r="B1" s="6">
        <f>CalendarYear</f>
        <v>2023</v>
      </c>
      <c r="C1" s="5" t="s">
        <v>19</v>
      </c>
      <c r="D1" s="5" t="s">
        <v>36</v>
      </c>
      <c r="E1" s="1"/>
      <c r="F1" s="1"/>
      <c r="G1" s="1"/>
      <c r="H1" s="5"/>
    </row>
    <row r="2" spans="1:8" ht="45" customHeight="1" x14ac:dyDescent="0.35">
      <c r="B2" s="7" t="s">
        <v>11</v>
      </c>
      <c r="C2" s="7"/>
      <c r="D2" s="7"/>
      <c r="E2" s="7"/>
      <c r="F2" s="2"/>
    </row>
    <row r="3" spans="1:8" ht="18.75" customHeight="1" x14ac:dyDescent="0.35">
      <c r="B3" s="4" t="str">
        <f>WeekStart</f>
        <v>Mo</v>
      </c>
      <c r="C3" s="4" t="str">
        <f t="shared" ref="C3:H3" si="0">LEFT(TEXT(C4,"ddd"),2)</f>
        <v>Tu</v>
      </c>
      <c r="D3" s="4" t="str">
        <f t="shared" si="0"/>
        <v>We</v>
      </c>
      <c r="E3" s="4" t="str">
        <f t="shared" si="0"/>
        <v>Th</v>
      </c>
      <c r="F3" s="4" t="str">
        <f t="shared" si="0"/>
        <v>Fr</v>
      </c>
      <c r="G3" s="4" t="str">
        <f t="shared" si="0"/>
        <v>Sa</v>
      </c>
      <c r="H3" s="4" t="str">
        <f t="shared" si="0"/>
        <v>Su</v>
      </c>
    </row>
    <row r="4" spans="1:8" ht="16.5" customHeight="1" x14ac:dyDescent="0.35">
      <c r="B4" s="3">
        <f t="array" ref="B4:H4">DaysAndWeeks+DATE(CalendarYear,12,1)-WEEKDAY(DATE(CalendarYear,12,1),(WeekStart="Mo")+1)+1</f>
        <v>45257</v>
      </c>
      <c r="C4" s="3">
        <v>45258</v>
      </c>
      <c r="D4" s="3">
        <v>45259</v>
      </c>
      <c r="E4" s="3">
        <v>45260</v>
      </c>
      <c r="F4" s="3">
        <v>45261</v>
      </c>
      <c r="G4" s="3">
        <v>45262</v>
      </c>
      <c r="H4" s="3">
        <v>45263</v>
      </c>
    </row>
    <row r="5" spans="1:8" ht="39.75" customHeight="1" x14ac:dyDescent="0.35">
      <c r="B5" s="13"/>
      <c r="C5" s="13"/>
      <c r="D5" s="13"/>
      <c r="E5" s="13"/>
      <c r="F5" s="26" t="s">
        <v>39</v>
      </c>
      <c r="G5" s="26" t="s">
        <v>39</v>
      </c>
      <c r="H5" s="26" t="s">
        <v>39</v>
      </c>
    </row>
    <row r="6" spans="1:8" ht="15" customHeight="1" x14ac:dyDescent="0.35">
      <c r="B6" s="3">
        <f t="array" ref="B6:H6">DaysAndWeeks+DATE(CalendarYear,12,1)-WEEKDAY(DATE(CalendarYear,12,1),(WeekStart="Mo")+1)+8</f>
        <v>45264</v>
      </c>
      <c r="C6" s="3">
        <v>45265</v>
      </c>
      <c r="D6" s="3">
        <v>45266</v>
      </c>
      <c r="E6" s="3">
        <v>45267</v>
      </c>
      <c r="F6" s="3">
        <v>45268</v>
      </c>
      <c r="G6" s="3">
        <v>45269</v>
      </c>
      <c r="H6" s="3">
        <v>45270</v>
      </c>
    </row>
    <row r="7" spans="1:8" ht="39.75" customHeight="1" x14ac:dyDescent="0.35">
      <c r="B7" s="26" t="s">
        <v>40</v>
      </c>
      <c r="C7" s="13"/>
      <c r="D7" s="26" t="s">
        <v>40</v>
      </c>
      <c r="E7" s="26" t="s">
        <v>40</v>
      </c>
      <c r="F7" s="26" t="s">
        <v>39</v>
      </c>
      <c r="G7" s="26" t="s">
        <v>39</v>
      </c>
      <c r="H7" s="26" t="s">
        <v>39</v>
      </c>
    </row>
    <row r="8" spans="1:8" ht="15" customHeight="1" x14ac:dyDescent="0.35">
      <c r="B8" s="3">
        <f t="array" ref="B8:H8">DaysAndWeeks+DATE(CalendarYear,12,1)-WEEKDAY(DATE(CalendarYear,12,1),(WeekStart="Mo")+1)+15</f>
        <v>45271</v>
      </c>
      <c r="C8" s="3">
        <v>45272</v>
      </c>
      <c r="D8" s="3">
        <v>45273</v>
      </c>
      <c r="E8" s="3">
        <v>45274</v>
      </c>
      <c r="F8" s="3">
        <v>45275</v>
      </c>
      <c r="G8" s="3">
        <v>45276</v>
      </c>
      <c r="H8" s="3">
        <v>45277</v>
      </c>
    </row>
    <row r="9" spans="1:8" ht="39.75" customHeight="1" x14ac:dyDescent="0.35">
      <c r="B9" s="26" t="s">
        <v>40</v>
      </c>
      <c r="C9" s="13"/>
      <c r="D9" s="26" t="s">
        <v>40</v>
      </c>
      <c r="E9" s="26" t="s">
        <v>40</v>
      </c>
      <c r="F9" s="26" t="s">
        <v>39</v>
      </c>
      <c r="G9" s="26" t="s">
        <v>39</v>
      </c>
      <c r="H9" s="25" t="s">
        <v>45</v>
      </c>
    </row>
    <row r="10" spans="1:8" ht="15" customHeight="1" x14ac:dyDescent="0.35">
      <c r="B10" s="3">
        <f t="array" ref="B10:H10">DaysAndWeeks+DATE(CalendarYear,12,1)-WEEKDAY(DATE(CalendarYear,12,1),(WeekStart="Mo")+1)+22</f>
        <v>45278</v>
      </c>
      <c r="C10" s="3">
        <v>45279</v>
      </c>
      <c r="D10" s="3">
        <v>45280</v>
      </c>
      <c r="E10" s="3">
        <v>45281</v>
      </c>
      <c r="F10" s="3">
        <v>45282</v>
      </c>
      <c r="G10" s="3">
        <v>45283</v>
      </c>
      <c r="H10" s="3">
        <v>45284</v>
      </c>
    </row>
    <row r="11" spans="1:8" ht="40.5" customHeight="1" x14ac:dyDescent="0.35">
      <c r="B11" s="26" t="s">
        <v>40</v>
      </c>
      <c r="C11" s="13"/>
      <c r="D11" s="26" t="s">
        <v>40</v>
      </c>
      <c r="E11" s="26" t="s">
        <v>40</v>
      </c>
      <c r="F11" s="26" t="s">
        <v>39</v>
      </c>
      <c r="G11" s="26" t="s">
        <v>39</v>
      </c>
      <c r="H11" s="26" t="s">
        <v>39</v>
      </c>
    </row>
    <row r="12" spans="1:8" ht="15" customHeight="1" x14ac:dyDescent="0.35">
      <c r="B12" s="19">
        <f t="array" ref="B12:H12">DaysAndWeeks+DATE(CalendarYear,12,1)-WEEKDAY(DATE(CalendarYear,12,1),(WeekStart="Mo")+1)+29</f>
        <v>45285</v>
      </c>
      <c r="C12" s="3">
        <v>45286</v>
      </c>
      <c r="D12" s="3">
        <v>45287</v>
      </c>
      <c r="E12" s="3">
        <v>45288</v>
      </c>
      <c r="F12" s="3">
        <v>45289</v>
      </c>
      <c r="G12" s="3">
        <v>45290</v>
      </c>
      <c r="H12" s="3">
        <v>45291</v>
      </c>
    </row>
    <row r="13" spans="1:8" ht="39.75" customHeight="1" x14ac:dyDescent="0.35">
      <c r="B13" s="46" t="s">
        <v>142</v>
      </c>
      <c r="C13" s="13"/>
      <c r="D13" s="26" t="s">
        <v>40</v>
      </c>
      <c r="E13" s="26" t="s">
        <v>40</v>
      </c>
      <c r="F13" s="26" t="s">
        <v>39</v>
      </c>
      <c r="G13" s="26" t="s">
        <v>39</v>
      </c>
      <c r="H13" s="26" t="s">
        <v>39</v>
      </c>
    </row>
    <row r="14" spans="1:8" ht="15" customHeight="1" x14ac:dyDescent="0.35">
      <c r="B14" s="3">
        <f t="array" ref="B14:H14">DaysAndWeeks+DATE(CalendarYear,12,1)-WEEKDAY(DATE(CalendarYear,12,1),(WeekStart="Mo")+1)+36</f>
        <v>45292</v>
      </c>
      <c r="C14" s="3">
        <v>45293</v>
      </c>
      <c r="D14" s="3">
        <v>45294</v>
      </c>
      <c r="E14" s="3">
        <v>45295</v>
      </c>
      <c r="F14" s="3">
        <v>45296</v>
      </c>
      <c r="G14" s="3">
        <v>45297</v>
      </c>
      <c r="H14" s="3">
        <v>45298</v>
      </c>
    </row>
    <row r="15" spans="1:8" ht="39.75" customHeight="1" x14ac:dyDescent="0.35">
      <c r="B15" s="13"/>
      <c r="C15" s="13"/>
      <c r="D15" s="13"/>
      <c r="E15" s="13"/>
      <c r="F15" s="13"/>
      <c r="G15" s="13"/>
      <c r="H15" s="13"/>
    </row>
    <row r="16" spans="1:8" x14ac:dyDescent="0.35">
      <c r="B16" s="37" t="s">
        <v>99</v>
      </c>
    </row>
  </sheetData>
  <sheetProtection algorithmName="SHA-512" hashValue="fh/rvv9Z/5feBKiM6X1U7LYht/PWju03ajVlxStzBKSeH4a8A84x3s2I60n/hJV70BUsLcb3ZyRw6zmTtoa+9A==" saltValue="xRDH8GwepRI+q4UhGKPAhg==" spinCount="100000" sheet="1" objects="1" scenarios="1"/>
  <conditionalFormatting sqref="B4:G4">
    <cfRule type="expression" dxfId="1" priority="2">
      <formula>DAY(B4)&gt;8</formula>
    </cfRule>
  </conditionalFormatting>
  <conditionalFormatting sqref="B12:H12 B14:H15 B13:C13">
    <cfRule type="expression" dxfId="0" priority="1">
      <formula>AND(DAY(B12)&gt;=1,DAY(B12)&lt;=15)</formula>
    </cfRule>
  </conditionalFormatting>
  <dataValidations count="9">
    <dataValidation allowBlank="1" showInputMessage="1" prompt="Automatically determined weekday" sqref="C3:H3" xr:uid="{00000000-0002-0000-0B00-000000000000}"/>
    <dataValidation allowBlank="1" showInputMessage="1" prompt="Automatically determined starting day of the week. To change weekdays, select a new starting day of the week in E2 of 'JANUARY' worksheet" sqref="B3" xr:uid="{00000000-0002-0000-0B00-000001000000}"/>
    <dataValidation allowBlank="1" showInputMessage="1" prompt="Calendar year, automatically determined by the year set in C2 of the January worksheet" sqref="B1" xr:uid="{00000000-0002-0000-0B00-000002000000}"/>
    <dataValidation allowBlank="1" showInputMessage="1" prompt="Rows 4, 6, 8, 10, 12, and 14 contain dates of the month, including the previous and next month, if applicable" sqref="B4" xr:uid="{00000000-0002-0000-0B00-000003000000}"/>
    <dataValidation allowBlank="1" showInputMessage="1" prompt="Enter daily notes in rows 5, 7, 9, 11, 13, and 15, columns B through H" sqref="B5" xr:uid="{00000000-0002-0000-0B00-000004000000}"/>
    <dataValidation allowBlank="1" showInputMessage="1" prompt="Navigation link to the previous month" sqref="C1" xr:uid="{00000000-0002-0000-0B00-000005000000}"/>
    <dataValidation allowBlank="1" showInputMessage="1" prompt="Navigation link back to January worksheet" sqref="D1" xr:uid="{00000000-0002-0000-0B00-000006000000}"/>
    <dataValidation allowBlank="1" showInputMessage="1" prompt="Plan the month of December in this worksheet. Navigation links to the previous and next months are in C1 and D1 " sqref="A1" xr:uid="{00000000-0002-0000-0B00-000007000000}"/>
    <dataValidation allowBlank="1" showInputMessage="1" showErrorMessage="1" prompt="Month for this worksheet is in this cell. Calendar starts in cell below and contains dates from previous, current, and next month" sqref="B2" xr:uid="{00000000-0002-0000-0B00-000008000000}"/>
  </dataValidations>
  <hyperlinks>
    <hyperlink ref="C1" location="NOV!A1" tooltip="Navigation link to the previous month" display="&lt;- NOVEMBER" xr:uid="{00000000-0004-0000-0B00-000000000000}"/>
    <hyperlink ref="B7" location="APPENDIX!A4" display="Learn to Sail" xr:uid="{5AF95161-38B0-40B8-8E45-43C7858DB60C}"/>
    <hyperlink ref="D7" location="APPENDIX!A4" display="Learn to Sail" xr:uid="{BE8BBDC9-C77E-414A-8EFC-F9F803A8E794}"/>
    <hyperlink ref="E7" location="APPENDIX!A4" display="Learn to Sail" xr:uid="{E03F5855-B585-4A24-9B71-9DDB539458BD}"/>
    <hyperlink ref="B9" location="APPENDIX!A4" display="Learn to Sail" xr:uid="{630ABDD3-084A-4AA8-9EC8-15462EBE4C12}"/>
    <hyperlink ref="D9" location="APPENDIX!A4" display="Learn to Sail" xr:uid="{14A49444-2E04-4296-9C97-BA3ED70E7F1B}"/>
    <hyperlink ref="E9" location="APPENDIX!A4" display="Learn to Sail" xr:uid="{5F2E9E0B-D080-4277-AA1D-903F189D52C9}"/>
    <hyperlink ref="B11" location="APPENDIX!A4" display="Learn to Sail" xr:uid="{07519F71-CA6B-4EC1-BB79-C3B574BD8CD4}"/>
    <hyperlink ref="D11" location="APPENDIX!A4" display="Learn to Sail" xr:uid="{BE61A31F-FC6E-4561-864F-7423F5FD8CE3}"/>
    <hyperlink ref="E11" location="APPENDIX!A4" display="Learn to Sail" xr:uid="{CC1454EF-349F-4BA0-AC75-6B86951A4B94}"/>
    <hyperlink ref="D13" location="APPENDIX!A4" display="Learn to Sail" xr:uid="{1557E644-A711-47D6-A135-EA671232E7FF}"/>
    <hyperlink ref="E13" location="APPENDIX!A4" display="Learn to Sail" xr:uid="{08547EBB-937F-43BF-9CE6-501A582C3F23}"/>
    <hyperlink ref="H13" location="APPENDIX!A2" display="High Performance Training" xr:uid="{DE7834BA-9199-4F56-AAF5-80C217048328}"/>
    <hyperlink ref="G13" location="APPENDIX!A2" display="High Performance Training" xr:uid="{0570971A-DCD9-4EE1-BC37-891018506686}"/>
    <hyperlink ref="G11" location="APPENDIX!A2" display="High Performance Training" xr:uid="{81F5C327-720B-4F2C-87EC-B565F3CD3242}"/>
    <hyperlink ref="H11" location="APPENDIX!A2" display="High Performance Training" xr:uid="{A37768CF-9D7F-452C-96AC-689DA291B8C7}"/>
    <hyperlink ref="G9" location="APPENDIX!A2" display="High Performance Training" xr:uid="{3B062F56-E04A-49C8-BE37-49F7031AD5DC}"/>
    <hyperlink ref="H7" location="APPENDIX!A2" display="High Performance Training" xr:uid="{1098EB89-7D48-47F8-84E9-9B559EBC6151}"/>
    <hyperlink ref="G7" location="APPENDIX!A2" display="High Performance Training" xr:uid="{3A268301-52DB-46D3-87EF-CBBE727E76B5}"/>
    <hyperlink ref="H5" location="APPENDIX!A2" display="High Performance Training" xr:uid="{6FE9D746-07EB-4EBB-8669-CD42B828E6BB}"/>
    <hyperlink ref="G5" location="APPENDIX!A2" display="High Performance Training" xr:uid="{7A98EFA6-0367-420F-ABD6-A3376F3F3F70}"/>
    <hyperlink ref="F5" location="APPENDIX!A2" display="High Performance Training" xr:uid="{29281740-8CF3-46B7-A632-BFEC5C90DBDB}"/>
    <hyperlink ref="F7" location="APPENDIX!A2" display="High Performance Training" xr:uid="{9CF0A3D2-1224-40FE-80FD-6D2342BAE4A9}"/>
    <hyperlink ref="F9" location="APPENDIX!A2" display="High Performance Training" xr:uid="{535A2051-1F38-4F05-8F39-A63209F6A5F7}"/>
    <hyperlink ref="F11" location="APPENDIX!A2" display="High Performance Training" xr:uid="{684DDE80-B22B-47BC-9755-2AEB84E2C52E}"/>
    <hyperlink ref="F13" location="APPENDIX!A2" display="High Performance Training" xr:uid="{379C10EB-6F95-4AA7-8A91-51DC15F97C89}"/>
    <hyperlink ref="B13" location="APPENDIX!A32" display="APPENDIX!A32" xr:uid="{BB18531E-E65A-4577-A0C5-3B43EBF82D8B}"/>
    <hyperlink ref="H9" location="APPENDIX!A8" display="Monthly Medal Race" xr:uid="{6835FF7A-A568-44A1-987E-E415CFE30B3E}"/>
    <hyperlink ref="D1" location="JAN!A3" display="JANUARY -&gt;" xr:uid="{AAB4FBCE-C59F-48B8-9D8D-168C4E8B621A}"/>
  </hyperlinks>
  <printOptions horizontalCentered="1"/>
  <pageMargins left="0.09" right="0.5" top="0.75" bottom="0.75" header="0.3" footer="0.3"/>
  <pageSetup fitToHeight="0" orientation="landscape" horizontalDpi="4294967293" verticalDpi="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B04F-3846-4BE8-A3B3-4BC0BB355C36}">
  <dimension ref="A1:G41"/>
  <sheetViews>
    <sheetView zoomScale="90" zoomScaleNormal="90" workbookViewId="0">
      <pane ySplit="1" topLeftCell="A2" activePane="bottomLeft" state="frozen"/>
      <selection pane="bottomLeft" activeCell="B9" sqref="B9"/>
    </sheetView>
  </sheetViews>
  <sheetFormatPr defaultRowHeight="14.5" x14ac:dyDescent="0.35"/>
  <cols>
    <col min="1" max="1" width="25.69140625" customWidth="1"/>
    <col min="2" max="2" width="29.3828125" customWidth="1"/>
    <col min="3" max="3" width="14.921875" style="11" customWidth="1"/>
    <col min="4" max="6" width="25.69140625" style="20" customWidth="1"/>
    <col min="7" max="7" width="25.69140625" customWidth="1"/>
  </cols>
  <sheetData>
    <row r="1" spans="1:7" ht="16" customHeight="1" x14ac:dyDescent="0.35">
      <c r="A1" s="28" t="s">
        <v>81</v>
      </c>
      <c r="B1" s="29" t="s">
        <v>46</v>
      </c>
      <c r="C1" s="29" t="s">
        <v>93</v>
      </c>
      <c r="D1" s="28" t="s">
        <v>49</v>
      </c>
      <c r="E1" s="28" t="s">
        <v>48</v>
      </c>
      <c r="F1" s="28" t="s">
        <v>47</v>
      </c>
      <c r="G1" s="28" t="s">
        <v>87</v>
      </c>
    </row>
    <row r="2" spans="1:7" ht="50" customHeight="1" x14ac:dyDescent="0.35">
      <c r="A2" s="47" t="s">
        <v>39</v>
      </c>
      <c r="B2" s="47" t="s">
        <v>50</v>
      </c>
      <c r="C2" s="47" t="s">
        <v>82</v>
      </c>
      <c r="D2" s="47" t="s">
        <v>51</v>
      </c>
      <c r="E2" s="30" t="s">
        <v>51</v>
      </c>
      <c r="F2" s="30" t="s">
        <v>51</v>
      </c>
      <c r="G2" s="30" t="s">
        <v>51</v>
      </c>
    </row>
    <row r="3" spans="1:7" ht="50" customHeight="1" x14ac:dyDescent="0.35">
      <c r="A3" s="47" t="s">
        <v>53</v>
      </c>
      <c r="B3" s="47" t="s">
        <v>54</v>
      </c>
      <c r="C3" s="47" t="s">
        <v>82</v>
      </c>
      <c r="D3" s="47" t="s">
        <v>51</v>
      </c>
      <c r="E3" s="30" t="s">
        <v>51</v>
      </c>
      <c r="F3" s="30" t="s">
        <v>51</v>
      </c>
      <c r="G3" s="30" t="s">
        <v>51</v>
      </c>
    </row>
    <row r="4" spans="1:7" ht="50" customHeight="1" x14ac:dyDescent="0.35">
      <c r="A4" s="47" t="s">
        <v>40</v>
      </c>
      <c r="B4" s="47" t="s">
        <v>52</v>
      </c>
      <c r="C4" s="47" t="s">
        <v>82</v>
      </c>
      <c r="D4" s="47" t="s">
        <v>51</v>
      </c>
      <c r="E4" s="30" t="s">
        <v>51</v>
      </c>
      <c r="F4" s="30" t="s">
        <v>51</v>
      </c>
      <c r="G4" s="30" t="s">
        <v>51</v>
      </c>
    </row>
    <row r="5" spans="1:7" ht="50" customHeight="1" x14ac:dyDescent="0.35">
      <c r="A5" s="47" t="s">
        <v>41</v>
      </c>
      <c r="B5" s="47" t="s">
        <v>55</v>
      </c>
      <c r="C5" s="47" t="s">
        <v>82</v>
      </c>
      <c r="D5" s="47" t="s">
        <v>56</v>
      </c>
      <c r="E5" s="30" t="s">
        <v>51</v>
      </c>
      <c r="F5" s="30" t="s">
        <v>51</v>
      </c>
      <c r="G5" s="30" t="s">
        <v>51</v>
      </c>
    </row>
    <row r="6" spans="1:7" ht="50" customHeight="1" x14ac:dyDescent="0.35">
      <c r="A6" s="47" t="s">
        <v>42</v>
      </c>
      <c r="B6" s="47" t="s">
        <v>57</v>
      </c>
      <c r="C6" s="47" t="s">
        <v>82</v>
      </c>
      <c r="D6" s="47" t="s">
        <v>56</v>
      </c>
      <c r="E6" s="30" t="s">
        <v>51</v>
      </c>
      <c r="F6" s="30" t="s">
        <v>51</v>
      </c>
      <c r="G6" s="30" t="s">
        <v>51</v>
      </c>
    </row>
    <row r="7" spans="1:7" ht="50" customHeight="1" x14ac:dyDescent="0.35">
      <c r="A7" s="47" t="s">
        <v>58</v>
      </c>
      <c r="B7" s="47" t="s">
        <v>62</v>
      </c>
      <c r="C7" s="47" t="s">
        <v>82</v>
      </c>
      <c r="D7" s="47" t="s">
        <v>59</v>
      </c>
      <c r="E7" s="30" t="s">
        <v>51</v>
      </c>
      <c r="F7" s="30" t="s">
        <v>51</v>
      </c>
      <c r="G7" s="30" t="s">
        <v>51</v>
      </c>
    </row>
    <row r="8" spans="1:7" ht="50" customHeight="1" x14ac:dyDescent="0.35">
      <c r="A8" s="48" t="s">
        <v>45</v>
      </c>
      <c r="B8" s="48" t="s">
        <v>144</v>
      </c>
      <c r="C8" s="48" t="s">
        <v>84</v>
      </c>
      <c r="D8" s="48" t="s">
        <v>61</v>
      </c>
      <c r="E8" s="39"/>
      <c r="F8" s="39"/>
      <c r="G8" s="40"/>
    </row>
    <row r="9" spans="1:7" ht="50" customHeight="1" x14ac:dyDescent="0.35">
      <c r="A9" s="48" t="s">
        <v>63</v>
      </c>
      <c r="B9" s="48" t="s">
        <v>64</v>
      </c>
      <c r="C9" s="48" t="s">
        <v>84</v>
      </c>
      <c r="D9" s="48" t="s">
        <v>61</v>
      </c>
      <c r="E9" s="39"/>
      <c r="F9" s="39"/>
      <c r="G9" s="40"/>
    </row>
    <row r="10" spans="1:7" ht="50" customHeight="1" x14ac:dyDescent="0.35">
      <c r="A10" s="48" t="s">
        <v>44</v>
      </c>
      <c r="B10" s="48" t="s">
        <v>66</v>
      </c>
      <c r="C10" s="48" t="s">
        <v>84</v>
      </c>
      <c r="D10" s="48" t="s">
        <v>61</v>
      </c>
      <c r="E10" s="39"/>
      <c r="F10" s="39"/>
      <c r="G10" s="40"/>
    </row>
    <row r="11" spans="1:7" ht="50" customHeight="1" x14ac:dyDescent="0.35">
      <c r="A11" s="48" t="s">
        <v>60</v>
      </c>
      <c r="B11" s="48" t="s">
        <v>67</v>
      </c>
      <c r="C11" s="48" t="s">
        <v>84</v>
      </c>
      <c r="D11" s="48" t="s">
        <v>61</v>
      </c>
      <c r="E11" s="39"/>
      <c r="F11" s="39"/>
      <c r="G11" s="40"/>
    </row>
    <row r="12" spans="1:7" ht="50" customHeight="1" x14ac:dyDescent="0.35">
      <c r="A12" s="48" t="s">
        <v>72</v>
      </c>
      <c r="B12" s="48" t="s">
        <v>73</v>
      </c>
      <c r="C12" s="48" t="s">
        <v>84</v>
      </c>
      <c r="D12" s="48" t="s">
        <v>61</v>
      </c>
      <c r="E12" s="39"/>
      <c r="F12" s="39"/>
      <c r="G12" s="40"/>
    </row>
    <row r="13" spans="1:7" ht="50" customHeight="1" x14ac:dyDescent="0.35">
      <c r="A13" s="48" t="s">
        <v>71</v>
      </c>
      <c r="B13" s="48" t="s">
        <v>74</v>
      </c>
      <c r="C13" s="48" t="s">
        <v>84</v>
      </c>
      <c r="D13" s="48" t="s">
        <v>61</v>
      </c>
      <c r="E13" s="39"/>
      <c r="F13" s="39"/>
      <c r="G13" s="40"/>
    </row>
    <row r="14" spans="1:7" ht="50" customHeight="1" x14ac:dyDescent="0.35">
      <c r="A14" s="48" t="s">
        <v>77</v>
      </c>
      <c r="B14" s="48" t="s">
        <v>76</v>
      </c>
      <c r="C14" s="48" t="s">
        <v>84</v>
      </c>
      <c r="D14" s="48" t="s">
        <v>61</v>
      </c>
      <c r="E14" s="39"/>
      <c r="F14" s="39"/>
      <c r="G14" s="40"/>
    </row>
    <row r="15" spans="1:7" ht="50" customHeight="1" x14ac:dyDescent="0.35">
      <c r="A15" s="48" t="s">
        <v>78</v>
      </c>
      <c r="B15" s="48" t="s">
        <v>85</v>
      </c>
      <c r="C15" s="48" t="s">
        <v>83</v>
      </c>
      <c r="D15" s="48" t="s">
        <v>86</v>
      </c>
      <c r="E15" s="39"/>
      <c r="F15" s="39"/>
      <c r="G15" s="40"/>
    </row>
    <row r="16" spans="1:7" ht="50" customHeight="1" x14ac:dyDescent="0.35">
      <c r="A16" s="48" t="s">
        <v>68</v>
      </c>
      <c r="B16" s="48" t="s">
        <v>69</v>
      </c>
      <c r="C16" s="48" t="s">
        <v>84</v>
      </c>
      <c r="D16" s="48" t="s">
        <v>61</v>
      </c>
      <c r="E16" s="39"/>
      <c r="F16" s="39"/>
      <c r="G16" s="40"/>
    </row>
    <row r="17" spans="1:7" ht="50" customHeight="1" x14ac:dyDescent="0.35">
      <c r="A17" s="48" t="s">
        <v>89</v>
      </c>
      <c r="B17" s="48" t="s">
        <v>92</v>
      </c>
      <c r="C17" s="48" t="s">
        <v>84</v>
      </c>
      <c r="D17" s="48" t="s">
        <v>61</v>
      </c>
      <c r="E17" s="39"/>
      <c r="F17" s="39"/>
      <c r="G17" s="40"/>
    </row>
    <row r="18" spans="1:7" ht="50" customHeight="1" x14ac:dyDescent="0.35">
      <c r="A18" s="48" t="s">
        <v>96</v>
      </c>
      <c r="B18" s="48" t="s">
        <v>108</v>
      </c>
      <c r="C18" s="48" t="s">
        <v>84</v>
      </c>
      <c r="D18" s="48" t="s">
        <v>61</v>
      </c>
      <c r="E18" s="39"/>
      <c r="F18" s="39"/>
      <c r="G18" s="40"/>
    </row>
    <row r="19" spans="1:7" s="11" customFormat="1" ht="50" customHeight="1" x14ac:dyDescent="0.35">
      <c r="A19" s="48" t="s">
        <v>112</v>
      </c>
      <c r="B19" s="48" t="s">
        <v>113</v>
      </c>
      <c r="C19" s="48" t="s">
        <v>84</v>
      </c>
      <c r="D19" s="48" t="s">
        <v>61</v>
      </c>
      <c r="E19" s="39"/>
      <c r="F19" s="39"/>
      <c r="G19" s="40"/>
    </row>
    <row r="20" spans="1:7" ht="50" customHeight="1" x14ac:dyDescent="0.35">
      <c r="A20" s="48" t="s">
        <v>94</v>
      </c>
      <c r="B20" s="48" t="s">
        <v>110</v>
      </c>
      <c r="C20" s="48" t="s">
        <v>84</v>
      </c>
      <c r="D20" s="48" t="s">
        <v>61</v>
      </c>
      <c r="E20" s="39"/>
      <c r="F20" s="39"/>
      <c r="G20" s="40"/>
    </row>
    <row r="21" spans="1:7" ht="50" customHeight="1" x14ac:dyDescent="0.35">
      <c r="A21" s="48" t="s">
        <v>95</v>
      </c>
      <c r="B21" s="48" t="s">
        <v>109</v>
      </c>
      <c r="C21" s="48" t="s">
        <v>84</v>
      </c>
      <c r="D21" s="48" t="s">
        <v>61</v>
      </c>
      <c r="E21" s="39"/>
      <c r="F21" s="39"/>
      <c r="G21" s="40"/>
    </row>
    <row r="22" spans="1:7" ht="50" customHeight="1" x14ac:dyDescent="0.35">
      <c r="A22" s="48" t="s">
        <v>117</v>
      </c>
      <c r="B22" s="48" t="s">
        <v>118</v>
      </c>
      <c r="C22" s="48" t="s">
        <v>84</v>
      </c>
      <c r="D22" s="48" t="s">
        <v>61</v>
      </c>
      <c r="E22" s="39"/>
      <c r="F22" s="39"/>
      <c r="G22" s="40"/>
    </row>
    <row r="23" spans="1:7" ht="50" customHeight="1" x14ac:dyDescent="0.35">
      <c r="A23" s="48" t="s">
        <v>119</v>
      </c>
      <c r="B23" s="48" t="s">
        <v>120</v>
      </c>
      <c r="C23" s="48" t="s">
        <v>83</v>
      </c>
      <c r="D23" s="48" t="s">
        <v>86</v>
      </c>
      <c r="E23" s="39"/>
      <c r="F23" s="39"/>
      <c r="G23" s="40"/>
    </row>
    <row r="24" spans="1:7" ht="50" customHeight="1" x14ac:dyDescent="0.35">
      <c r="A24" s="49" t="s">
        <v>116</v>
      </c>
      <c r="B24" s="48" t="s">
        <v>123</v>
      </c>
      <c r="C24" s="48" t="s">
        <v>84</v>
      </c>
      <c r="D24" s="48" t="s">
        <v>61</v>
      </c>
      <c r="E24" s="39"/>
      <c r="F24" s="39"/>
      <c r="G24" s="40"/>
    </row>
    <row r="25" spans="1:7" ht="50" customHeight="1" x14ac:dyDescent="0.35">
      <c r="A25" s="48" t="s">
        <v>124</v>
      </c>
      <c r="B25" s="48" t="s">
        <v>129</v>
      </c>
      <c r="C25" s="48" t="s">
        <v>84</v>
      </c>
      <c r="D25" s="48" t="s">
        <v>61</v>
      </c>
      <c r="E25" s="39"/>
      <c r="F25" s="39"/>
      <c r="G25" s="40"/>
    </row>
    <row r="26" spans="1:7" ht="50" customHeight="1" x14ac:dyDescent="0.35">
      <c r="A26" s="48" t="s">
        <v>125</v>
      </c>
      <c r="B26" s="50" t="s">
        <v>130</v>
      </c>
      <c r="C26" s="48" t="s">
        <v>84</v>
      </c>
      <c r="D26" s="48" t="s">
        <v>61</v>
      </c>
      <c r="E26" s="39"/>
      <c r="F26" s="39"/>
      <c r="G26" s="40"/>
    </row>
    <row r="27" spans="1:7" ht="50" customHeight="1" x14ac:dyDescent="0.35">
      <c r="A27" s="48" t="s">
        <v>126</v>
      </c>
      <c r="B27" s="48" t="s">
        <v>131</v>
      </c>
      <c r="C27" s="48" t="s">
        <v>84</v>
      </c>
      <c r="D27" s="48" t="s">
        <v>61</v>
      </c>
      <c r="E27" s="39"/>
      <c r="F27" s="39"/>
      <c r="G27" s="40"/>
    </row>
    <row r="28" spans="1:7" ht="50" customHeight="1" x14ac:dyDescent="0.35">
      <c r="A28" s="48" t="s">
        <v>132</v>
      </c>
      <c r="B28" s="48" t="s">
        <v>133</v>
      </c>
      <c r="C28" s="48" t="s">
        <v>84</v>
      </c>
      <c r="D28" s="48" t="s">
        <v>61</v>
      </c>
      <c r="E28" s="39"/>
      <c r="F28" s="39"/>
      <c r="G28" s="40"/>
    </row>
    <row r="29" spans="1:7" ht="50" customHeight="1" x14ac:dyDescent="0.35">
      <c r="A29" s="48" t="s">
        <v>134</v>
      </c>
      <c r="B29" s="48" t="s">
        <v>137</v>
      </c>
      <c r="C29" s="48" t="s">
        <v>84</v>
      </c>
      <c r="D29" s="48" t="s">
        <v>61</v>
      </c>
      <c r="E29" s="39"/>
      <c r="F29" s="39"/>
      <c r="G29" s="40"/>
    </row>
    <row r="30" spans="1:7" ht="50" customHeight="1" x14ac:dyDescent="0.35">
      <c r="A30" s="48" t="s">
        <v>135</v>
      </c>
      <c r="B30" s="48" t="s">
        <v>138</v>
      </c>
      <c r="C30" s="48" t="s">
        <v>84</v>
      </c>
      <c r="D30" s="48" t="s">
        <v>61</v>
      </c>
      <c r="E30" s="39"/>
      <c r="F30" s="39"/>
      <c r="G30" s="40"/>
    </row>
    <row r="31" spans="1:7" ht="90" customHeight="1" x14ac:dyDescent="0.35">
      <c r="A31" s="48" t="s">
        <v>136</v>
      </c>
      <c r="B31" s="48" t="s">
        <v>139</v>
      </c>
      <c r="C31" s="48" t="s">
        <v>84</v>
      </c>
      <c r="D31" s="48" t="s">
        <v>61</v>
      </c>
      <c r="E31" s="39"/>
      <c r="F31" s="39"/>
      <c r="G31" s="40"/>
    </row>
    <row r="32" spans="1:7" ht="50" customHeight="1" x14ac:dyDescent="0.35">
      <c r="A32" s="51" t="s">
        <v>140</v>
      </c>
      <c r="B32" s="51" t="s">
        <v>141</v>
      </c>
      <c r="C32" s="51" t="s">
        <v>84</v>
      </c>
      <c r="D32" s="51" t="s">
        <v>51</v>
      </c>
      <c r="E32" s="52"/>
      <c r="F32" s="52"/>
      <c r="G32" s="53"/>
    </row>
    <row r="33" spans="1:7" ht="50" customHeight="1" x14ac:dyDescent="0.35">
      <c r="A33" s="57"/>
      <c r="B33" s="57"/>
      <c r="C33" s="57"/>
      <c r="D33" s="58"/>
      <c r="E33" s="58"/>
      <c r="F33" s="58"/>
      <c r="G33" s="59"/>
    </row>
    <row r="34" spans="1:7" ht="50" customHeight="1" x14ac:dyDescent="0.35">
      <c r="A34" s="54"/>
      <c r="B34" s="54"/>
      <c r="C34" s="54"/>
      <c r="D34" s="55"/>
      <c r="E34" s="55"/>
      <c r="F34" s="55"/>
      <c r="G34" s="56"/>
    </row>
    <row r="35" spans="1:7" ht="50" customHeight="1" x14ac:dyDescent="0.35">
      <c r="A35" s="54"/>
      <c r="B35" s="54"/>
      <c r="C35" s="54"/>
      <c r="D35" s="55"/>
      <c r="E35" s="55"/>
      <c r="F35" s="55"/>
      <c r="G35" s="56"/>
    </row>
    <row r="36" spans="1:7" ht="50" customHeight="1" x14ac:dyDescent="0.35">
      <c r="A36" s="54"/>
      <c r="B36" s="54"/>
      <c r="C36" s="54"/>
      <c r="D36" s="55"/>
      <c r="E36" s="55"/>
      <c r="F36" s="55"/>
      <c r="G36" s="56"/>
    </row>
    <row r="37" spans="1:7" ht="50" customHeight="1" x14ac:dyDescent="0.35">
      <c r="A37" s="54"/>
      <c r="B37" s="54"/>
      <c r="C37" s="54"/>
      <c r="D37" s="55"/>
      <c r="E37" s="55"/>
      <c r="F37" s="55"/>
      <c r="G37" s="56"/>
    </row>
    <row r="38" spans="1:7" ht="50" customHeight="1" x14ac:dyDescent="0.35">
      <c r="A38" s="54"/>
      <c r="B38" s="54"/>
      <c r="C38" s="54"/>
      <c r="D38" s="55"/>
      <c r="E38" s="55"/>
      <c r="F38" s="55"/>
      <c r="G38" s="56"/>
    </row>
    <row r="39" spans="1:7" ht="50" customHeight="1" x14ac:dyDescent="0.35">
      <c r="A39" s="54"/>
      <c r="B39" s="54"/>
      <c r="C39" s="54"/>
      <c r="D39" s="55"/>
      <c r="E39" s="55"/>
      <c r="F39" s="55"/>
      <c r="G39" s="56"/>
    </row>
    <row r="40" spans="1:7" ht="50" customHeight="1" x14ac:dyDescent="0.35">
      <c r="A40" s="54"/>
      <c r="B40" s="54"/>
      <c r="C40" s="54"/>
      <c r="D40" s="55"/>
      <c r="E40" s="55"/>
      <c r="F40" s="55"/>
      <c r="G40" s="56"/>
    </row>
    <row r="41" spans="1:7" ht="50" customHeight="1" x14ac:dyDescent="0.35">
      <c r="A41" s="54"/>
      <c r="B41" s="54"/>
      <c r="C41" s="54"/>
      <c r="D41" s="55"/>
      <c r="E41" s="55"/>
      <c r="F41" s="55"/>
      <c r="G41" s="56"/>
    </row>
  </sheetData>
  <sheetProtection algorithmName="SHA-512" hashValue="posxYy9USliutP4/Pk4uDbmy+qdm0HZUpDIbct60QHY4xxjWs09KWJi89V1KLSYDKaRI2HwI2L3d0LO42LSjSw==" saltValue="4q6gqokD5mqOLlaBSCyGWg==" spinCount="100000" sheet="1" objects="1" scenarios="1"/>
  <hyperlinks>
    <hyperlink ref="A24" r:id="rId1" xr:uid="{B40A3E46-D250-45AC-B982-BBE597D5F62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JAN</vt:lpstr>
      <vt:lpstr>FEB</vt:lpstr>
      <vt:lpstr>MAR</vt:lpstr>
      <vt:lpstr>APR</vt:lpstr>
      <vt:lpstr>MAY</vt:lpstr>
      <vt:lpstr>JUN</vt:lpstr>
      <vt:lpstr>JUL</vt:lpstr>
      <vt:lpstr>AUG</vt:lpstr>
      <vt:lpstr>SEP</vt:lpstr>
      <vt:lpstr>OCT</vt:lpstr>
      <vt:lpstr>NOV</vt:lpstr>
      <vt:lpstr>DEC</vt:lpstr>
      <vt:lpstr>APPENDIX</vt:lpstr>
      <vt:lpstr>CalendarYear</vt:lpstr>
      <vt:lpstr>ColumnTitleRegion1..H15.10</vt:lpstr>
      <vt:lpstr>ColumnTitleRegion1..H15.11</vt:lpstr>
      <vt:lpstr>ColumnTitleRegion1..H15.12</vt:lpstr>
      <vt:lpstr>ColumnTitleRegion1..H15.2</vt:lpstr>
      <vt:lpstr>ColumnTitleRegion1..H15.3</vt:lpstr>
      <vt:lpstr>ColumnTitleRegion1..H15.4</vt:lpstr>
      <vt:lpstr>ColumnTitleRegion1..H15.5</vt:lpstr>
      <vt:lpstr>ColumnTitleRegion1..H15.6</vt:lpstr>
      <vt:lpstr>ColumnTitleRegion1..H15.7</vt:lpstr>
      <vt:lpstr>ColumnTitleRegion1..H15.8</vt:lpstr>
      <vt:lpstr>ColumnTitleRegion1..H15.9</vt:lpstr>
      <vt:lpstr>ColumnTitleRegion1..H17.1</vt:lpstr>
      <vt:lpstr>JAN!Print_Area</vt:lpstr>
      <vt:lpstr>RowTitleRegion1..C2</vt:lpstr>
      <vt:lpstr>RowTitleRegion2..E2</vt:lpstr>
      <vt:lpstr>WeekStart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Tan Wui Kiang, Alan BSP-EOP/14</dc:creator>
  <cp:lastModifiedBy>Tan Wui Kiang, Alan BSP-EOP/14</cp:lastModifiedBy>
  <cp:lastPrinted>2022-11-18T01:40:14Z</cp:lastPrinted>
  <dcterms:created xsi:type="dcterms:W3CDTF">2017-11-22T01:16:26Z</dcterms:created>
  <dcterms:modified xsi:type="dcterms:W3CDTF">2022-12-22T06:22:56Z</dcterms:modified>
</cp:coreProperties>
</file>